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75" firstSheet="4" activeTab="6"/>
  </bookViews>
  <sheets>
    <sheet name="กระดาษทำการ" sheetId="1" r:id="rId1"/>
    <sheet name="งบแสดงฐานะ" sheetId="2" r:id="rId2"/>
    <sheet name="1 สรุปนโยบายบัญชี" sheetId="3" r:id="rId3"/>
    <sheet name="2 งบทรัพย์สิน" sheetId="4" r:id="rId4"/>
    <sheet name="สท เพิ่มลด" sheetId="5" r:id="rId5"/>
    <sheet name="รายการทรัพย์สินเพิ่ม" sheetId="6" r:id="rId6"/>
    <sheet name="ทะเบียนสินทรัพย์" sheetId="7" r:id="rId7"/>
    <sheet name="3 4 5" sheetId="8" r:id="rId8"/>
    <sheet name="6 ลูกหนี้" sheetId="9" r:id="rId9"/>
    <sheet name="7 รายจ่ายค้างจ่าย" sheetId="10" r:id="rId10"/>
    <sheet name="8 เงินรับฝาก" sheetId="11" r:id="rId11"/>
    <sheet name="9 เงินกู้" sheetId="12" r:id="rId12"/>
    <sheet name="10 เงินสะสม" sheetId="13" r:id="rId13"/>
    <sheet name="10.1" sheetId="14" r:id="rId14"/>
    <sheet name="10.2" sheetId="15" r:id="rId15"/>
    <sheet name="รายจ่ายจากเงินรายรับ" sheetId="16" r:id="rId16"/>
    <sheet name="รายจ่ายจากเงินสะสม" sheetId="17" r:id="rId17"/>
    <sheet name="งบแสดงผลการดำเนินงาน" sheetId="18" r:id="rId18"/>
    <sheet name="งบแสดงเงินสะสม" sheetId="19" r:id="rId19"/>
    <sheet name="รายรับจริง" sheetId="20" r:id="rId20"/>
    <sheet name="งบกระทบยอดเงินฝากธนาคาร" sheetId="21" r:id="rId21"/>
    <sheet name="งบทดลองก่อนปิดบัญชี" sheetId="22" r:id="rId22"/>
    <sheet name="งบทดลองหลังปิดบัญชี" sheetId="23" r:id="rId23"/>
    <sheet name="เงินประกันสัญญา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fn.BAHTTEXT" hidden="1">#NAME?</definedName>
    <definedName name="_xlnm.Print_Titles" localSheetId="13">'10.1'!$5:$5</definedName>
    <definedName name="_xlnm.Print_Titles" localSheetId="21">'งบทดลองก่อนปิดบัญชี'!$4:$4</definedName>
    <definedName name="_xlnm.Print_Titles" localSheetId="23">'เงินประกันสัญญา'!$4:$4</definedName>
    <definedName name="_xlnm.Print_Titles" localSheetId="6">'ทะเบียนสินทรัพย์'!$3:$4</definedName>
    <definedName name="_xlnm.Print_Titles" localSheetId="19">'รายรับจริง'!$4:$4</definedName>
  </definedNames>
  <calcPr fullCalcOnLoad="1"/>
</workbook>
</file>

<file path=xl/sharedStrings.xml><?xml version="1.0" encoding="utf-8"?>
<sst xmlns="http://schemas.openxmlformats.org/spreadsheetml/2006/main" count="2473" uniqueCount="1069">
  <si>
    <t>งบแสดงฐานการเงิน</t>
  </si>
  <si>
    <t>เทศบาลตำบลหนองบัวตะเกียด  อำเภอด่านขุนทด จังหวัดนครราชสีมา</t>
  </si>
  <si>
    <t>ณ วันที่ 30 กันยายน 2561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</si>
  <si>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</si>
  <si>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</si>
  <si>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</si>
  <si>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</si>
  <si>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ทรัพย์สินที่เกิดจากการกู้</t>
  </si>
  <si>
    <t>หมายเหตุ</t>
  </si>
  <si>
    <t>เงินฝากเงินทุนส่งเสริมกิจการเทศบาล</t>
  </si>
  <si>
    <t>ลูกหนี้เงินยืม</t>
  </si>
  <si>
    <t>รายได้จากรัฐบาลค้างรับ</t>
  </si>
  <si>
    <t>ลูกหนี้ค่าภาษี</t>
  </si>
  <si>
    <t>ปี 2561</t>
  </si>
  <si>
    <t>ปี2560</t>
  </si>
  <si>
    <t>รวมสินทรัพย์</t>
  </si>
  <si>
    <t>หนี้สิน</t>
  </si>
  <si>
    <t>หนี้สินหมุนเวียน</t>
  </si>
  <si>
    <t>รายจ่ายค้างจ่าย</t>
  </si>
  <si>
    <t>รายจ่ายผัดส่งใบสำคัญ</t>
  </si>
  <si>
    <t>เงินรับฝาก</t>
  </si>
  <si>
    <t>เจ้าหนี้เงินกู้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</si>
  <si>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</si>
  <si>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</si>
  <si>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</si>
  <si>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เงินสะสม</t>
  </si>
  <si>
    <t>เงินทุนสำรองเงินสะสม</t>
  </si>
  <si>
    <t>รวมเงินสะสม</t>
  </si>
  <si>
    <t>รวมหนี้เงินและเงินสะสม</t>
  </si>
  <si>
    <t>รวมหนี้สิน</t>
  </si>
  <si>
    <t>เทศบาลตำบลหนองบัวตะเกียด</t>
  </si>
  <si>
    <t>หมายเหตุประกอบงบแสดงฐานะการเงิน</t>
  </si>
  <si>
    <t>ข้อมูลทั่วไป</t>
  </si>
  <si>
    <t xml:space="preserve">           เทศบาลตำบลหนองบัวตะเกียด มีที่ทำการตั้งอยู่เลขที่ 222  หมู่ที่ 1 ตำบลหนองบัวตะเกียด 
อำเภอด่านขุนทด จังหวัดนครราชสีมา ห่างจากตัวที่ว่าการอำเภอด่านขุนทด ระยะทางประมาณ 
8 กิโลเมตรห่างจากจังหวัดนครราชสีมาไปทางทิศตะวันตกเฉียงเหนือ ระยะทางประมาณ 70.73
กิโลเมตร และห่างจากกรุงเทพฯ ระยะทางประมาณ 260 กิโลเมตร</t>
  </si>
  <si>
    <t>หมายเหตุ 1  สรุปนโยบายการบัญชีที่สำคัญ</t>
  </si>
  <si>
    <t xml:space="preserve">         การบันทึกบัญชีเพื่อจัดทำงบแสดงฐานะการเงินเป็นไปตามเกณฑ์เงินสดและเกณฑ์คงค้าง</t>
  </si>
  <si>
    <t>ตามประกาศกระทรวงมหาดไทย เรื่อง หลักเกณฑ์และวิธีปฏิบัติการบันทึกบัญชี การจัดทำทะเบียน</t>
  </si>
  <si>
    <t xml:space="preserve">และรายงานการเงินขององค์กรปกครองส่วนท้องถิ่น เมื่อวันที่ 20 มีนาคม พ.ศ. 2558 </t>
  </si>
  <si>
    <t>และหนังสือสั่งการที่เกี่ยวข้อง</t>
  </si>
  <si>
    <t xml:space="preserve">        1.1   หลักเกณฑ์ในการจัดทำงบแสดงฐานะการเงิน</t>
  </si>
  <si>
    <t xml:space="preserve">         1.2  รายการเปิดเผยอื่นใด (ถ้ามี)</t>
  </si>
  <si>
    <t>สำหรับปี สิ้นสุดวันที่ 30 กันยายน 2561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</si>
  <si>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</si>
  <si>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</si>
  <si>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</si>
  <si>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</si>
  <si>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</si>
  <si>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จำนวนเงิน</t>
  </si>
  <si>
    <t>ก. อสังหาริมทรัพย์</t>
  </si>
  <si>
    <t>รายได้ของเทศบาล</t>
  </si>
  <si>
    <t>1. ที่ดิน</t>
  </si>
  <si>
    <t>เงินอุดหนุนเฉพาะกิจ</t>
  </si>
  <si>
    <t>2. อาคาร</t>
  </si>
  <si>
    <t>เงินกู้</t>
  </si>
  <si>
    <t>3. บอร์ดประชาสัมพันธ์</t>
  </si>
  <si>
    <t>เงินโครงการไทยเข้มแข็ง</t>
  </si>
  <si>
    <t>ข. สังหาริมทรัพย์</t>
  </si>
  <si>
    <t>รวม</t>
  </si>
  <si>
    <t xml:space="preserve">      หมายเหตุ 3 เงินสดและเงินฝากธนาคาร</t>
  </si>
  <si>
    <t>เงินฝากธนาคาร</t>
  </si>
  <si>
    <t>ออมสิน ประเภทประจำ เลขที่ 3-4255002344-0</t>
  </si>
  <si>
    <t>กรุงไทย ประเภทออมทรัพย์ เลขที่ 305-1-33971-8</t>
  </si>
  <si>
    <t>กรุงไทย ประเภทกระแสรายวัน เลขที่ 305-6-01413-1</t>
  </si>
  <si>
    <t>ธกส. ประเภทประจำ12 เดือน เลขที่บัญชี 30-221-4-11955-6</t>
  </si>
  <si>
    <t>ธกส. ประเภทออมทรัพย์ เลขที่บัญชี 01-221-2-43749-8</t>
  </si>
  <si>
    <t>ธกส. ประเภทออมทรัพย์ เลขที่บัญชี 02-003-1-76496-7</t>
  </si>
  <si>
    <t xml:space="preserve">   รวม</t>
  </si>
  <si>
    <t>ชื่อสกุล ผู้ยืม</t>
  </si>
  <si>
    <t>แหล่งเงิน</t>
  </si>
  <si>
    <t>รายการ</t>
  </si>
  <si>
    <t xml:space="preserve">จำนวนเงิน </t>
  </si>
  <si>
    <t>นางเนตรนภา  เนตรคุณ</t>
  </si>
  <si>
    <t>เงินงบประมาณ</t>
  </si>
  <si>
    <t>เดินทางไปราชการ</t>
  </si>
  <si>
    <t>นางสาวไปรยา ไกรฤกษ์</t>
  </si>
  <si>
    <t>รวมทั้งสิ้น</t>
  </si>
  <si>
    <t>เบี้ยยังชีพผู้พิการ</t>
  </si>
  <si>
    <t>โครงการก่อสร้างถนนคันดิน ม.13</t>
  </si>
  <si>
    <t>โครงการก่อสร้างถนนคันดิน ม.1</t>
  </si>
  <si>
    <t>โครงการก่อสร้างถนนหินคลุก ม.7</t>
  </si>
  <si>
    <t>โครงการก่อสร้างถนน คสล ม.10</t>
  </si>
  <si>
    <t>โครงการก่อสร้างถนนหินคลุก ม.9</t>
  </si>
  <si>
    <t>ปี 2560</t>
  </si>
  <si>
    <t xml:space="preserve">ปี 2561  </t>
  </si>
  <si>
    <t xml:space="preserve"> -ไม่มี-</t>
  </si>
  <si>
    <t xml:space="preserve">       หมายเหตุ 4 ลูกหนี้เงินยืม</t>
  </si>
  <si>
    <t xml:space="preserve">        หมายเหตุ 5 รายได้จากรัฐบาลค้างรับ</t>
  </si>
  <si>
    <t>หมายเหตุ 6 ลูกหนี้ค่าภาษี</t>
  </si>
  <si>
    <t>ประเภทลูกหนี้</t>
  </si>
  <si>
    <t>ประจำปี</t>
  </si>
  <si>
    <t>จำนวนราย</t>
  </si>
  <si>
    <t>ลูกหนี้ภาษีโรงเรียนและที่ดิน</t>
  </si>
  <si>
    <t>ลูกหนี้ภาษีบำรุงท้องที่</t>
  </si>
  <si>
    <t>ลูกหนี้ภาษีป้าย</t>
  </si>
  <si>
    <t>หมายเหตุ 7 รายจ่ายค้างจ่าย</t>
  </si>
  <si>
    <t>แผนงาน</t>
  </si>
  <si>
    <t>งาน</t>
  </si>
  <si>
    <t>หมวด</t>
  </si>
  <si>
    <t>ประเภท</t>
  </si>
  <si>
    <t>โครงการ</t>
  </si>
  <si>
    <t>แผนงานบริหารงานทั่วไป</t>
  </si>
  <si>
    <t>งานบริหารงานทั่วไป</t>
  </si>
  <si>
    <t>ค่าตอบแทน</t>
  </si>
  <si>
    <t>ค่าตอบแทนผู้ปฏิบัติราชการอันเป็นประโยชน์
แก่องค์กรปกครองส่วนท้องถิ่น</t>
  </si>
  <si>
    <t xml:space="preserve"> -</t>
  </si>
  <si>
    <t>งานบริหารงานคลัง</t>
  </si>
  <si>
    <t>ค่าตอบแทนผู้ปฏิบัติราชการอันเป็นประโยชน์
 แก่องค์กรปกครองส่วนท้องถิ่น</t>
  </si>
  <si>
    <t>แผนงานการศึกษา</t>
  </si>
  <si>
    <t>งานบริหารทั่วไปเกี่ยวกับการศึกษา</t>
  </si>
  <si>
    <t>แผนงานสาธารณสุข</t>
  </si>
  <si>
    <t>งานบริหารทั่วไปเกี่ยวกับสาธารณสุข</t>
  </si>
  <si>
    <t>แผนงานสังคมสงเคราะห์</t>
  </si>
  <si>
    <t>งานบริหารทั่วไปเกี่ยวกับสังคมสงเคราะห์</t>
  </si>
  <si>
    <t>แผนงานเคหะและชุมชน</t>
  </si>
  <si>
    <t>งานบริหารทั่วไปเกี่ยวกับเคหะและชุมชน</t>
  </si>
  <si>
    <t>แผนงานงบกลาง</t>
  </si>
  <si>
    <t>งบกลาง</t>
  </si>
  <si>
    <t>ค่าชำระดอกเบี้ย</t>
  </si>
  <si>
    <t>งานระดับก่อนวัยเรืยนและประถมศึกษา</t>
  </si>
  <si>
    <t>ค่าวัสดุ</t>
  </si>
  <si>
    <t>ค่าอาหารเสริมนม</t>
  </si>
  <si>
    <t>ค่าที่ดินและสิ่งก่อสร้าง</t>
  </si>
  <si>
    <t>ค่าก่อสร้างสิ่งสาธารณูปโภค</t>
  </si>
  <si>
    <t>โครงการก่อสร้างหลังคาคุมหน้าเสาธง ศพด</t>
  </si>
  <si>
    <t>ค่าบำรุงรักษาและปรับปรุงที่ดินและสิ่งก่อสร้าง</t>
  </si>
  <si>
    <t>ค่าบำรุงรักษาและปรับปรุงครุภัณฑ์</t>
  </si>
  <si>
    <t>แผนงานอุตสาหกรรมและการโยธา</t>
  </si>
  <si>
    <t>งานก่อสร้างโครงสร้างพื้นฐาน</t>
  </si>
  <si>
    <t>โครงการก่อสร้างถนนคอนกรีตเสริมเหล็ก
จากนานายเพิ่มถึงด่านพนา ม.14</t>
  </si>
  <si>
    <t>โครงการก่อสร้างถนนคอนกรีตเสริมเหล็ก
จากบ้านนางเชย ม.4</t>
  </si>
  <si>
    <t>โครงการก่อสร้างถนนคอนกริตเสริมเหล็ก
จากสี่แยกบ้านนายเทียนถังบ้านนางลำดวน ม.12</t>
  </si>
  <si>
    <t>โครงการก่อสร้างถนนคอนกริตเสริมเหล็ก
ทางเข้าสำนักงาน</t>
  </si>
  <si>
    <t>โครงการก่อสร้างถนนคอนกรีตเสริมเหล็ก
หลังอนามีย ม.10</t>
  </si>
  <si>
    <t>โครงการก่อสร้างป้ายสำนักงานเทศบาล</t>
  </si>
  <si>
    <t>โครงการก่อสร้างห้องน้ำอเนกประสงค์เทศบาล</t>
  </si>
  <si>
    <t>หมายเหตุ 8 เงินรับฝาก</t>
  </si>
  <si>
    <t>เงินประกันสัญญา</t>
  </si>
  <si>
    <t>ค่าใช้จ่ายในการจัดเก็บภาษีบำรุงท้องที่ 5%</t>
  </si>
  <si>
    <t>ภาษีหัก ณ ที่จ่าย</t>
  </si>
  <si>
    <t>เงินคืนกรมส่งเสริมการปกครองส่วนท้องถิ่น</t>
  </si>
  <si>
    <t>หมายเหตุ 9 เจ้าหนี้เงินกู้</t>
  </si>
  <si>
    <t>ชื่อเจ้าหนี้</t>
  </si>
  <si>
    <t>โครงการที่ขอกู้</t>
  </si>
  <si>
    <t>จำนวนเงินที่ขอกู้</t>
  </si>
  <si>
    <t>สัญญาเงินกู้</t>
  </si>
  <si>
    <t>เงินต้นค้างชำระ</t>
  </si>
  <si>
    <t>ปีสิ้นสุดสัญญา</t>
  </si>
  <si>
    <t>เลขที่</t>
  </si>
  <si>
    <t xml:space="preserve">ลงวันที่  </t>
  </si>
  <si>
    <t>ธนาคารกรุงไทย</t>
  </si>
  <si>
    <t>1. โครงการก่อสร้างอาคารอเนกประสงค์</t>
  </si>
  <si>
    <t>-</t>
  </si>
  <si>
    <t>ลงวันที่ 30 ก.ค. 2553</t>
  </si>
  <si>
    <t xml:space="preserve"> 30 ก.ค. 2563</t>
  </si>
  <si>
    <t xml:space="preserve">    เป็นเงิน 9,198,000 บาท</t>
  </si>
  <si>
    <t>2. จัดซื้อรถบรรทุกขยะ จำนวน 1 คัน</t>
  </si>
  <si>
    <t xml:space="preserve">   เป็นเงิน 1,997,000 บาท</t>
  </si>
  <si>
    <t>3. จัดซื้อถังรองรับขยะ จำนวน 500 ถัง</t>
  </si>
  <si>
    <t xml:space="preserve">   เป็นเงิน 398,000 บาท</t>
  </si>
  <si>
    <t>4. จัดซื้อรถยนต์(ดีเซล) จำนวน 1 คัน</t>
  </si>
  <si>
    <t xml:space="preserve">   เป็นเงิน 799,000 บาท</t>
  </si>
  <si>
    <t>หมายเหตุ 10 เงินสะสม</t>
  </si>
  <si>
    <t>รายรับจริงสูงกว่ารายจ่ายจริง</t>
  </si>
  <si>
    <t>หัก 25 % ของรายรับจริงสูงกว่ารายจ่ายจริง</t>
  </si>
  <si>
    <t xml:space="preserve">      (เงินทุนสำรองเงินสะสม)</t>
  </si>
  <si>
    <t>บวก</t>
  </si>
  <si>
    <t>รายรับจริงสูงกว่ารายจ่ายจริงหลักหักเงินทุนสำรองเงินสะสม</t>
  </si>
  <si>
    <t>รับคืนเงิน</t>
  </si>
  <si>
    <t>หัก</t>
  </si>
  <si>
    <t>จ่ายขาดเงินสะสม</t>
  </si>
  <si>
    <t>ปรับปรุงลูกหนี้ภาษีบำรุงท้องที่</t>
  </si>
  <si>
    <t>1. เงินฝากเงินทุนส่งเสริมกิจการเทศบาล (ก.ส.ท.)</t>
  </si>
  <si>
    <t>2. ลูกหนี้ค่าภาษี</t>
  </si>
  <si>
    <t>3. ลูกหนี้เงินยืมงบประมาณ</t>
  </si>
  <si>
    <t>3. รายได้ค้างรับจากรัฐบาล</t>
  </si>
  <si>
    <t>4. ทรัพย์สินเกิดจากเงินกู้ที่ชำระหนี้แล้ว</t>
  </si>
  <si>
    <t xml:space="preserve">   (ผลต่างระหว่างทรัพย์สินเกิดจากเงินกู้และเจ้าหนี้เงินกู้)</t>
  </si>
  <si>
    <t>5. เงินสะสมที่สามารถนำไปใช้ได้</t>
  </si>
  <si>
    <t xml:space="preserve">หมายเหตุ </t>
  </si>
  <si>
    <t>และจะเบิกจ่ายในปีงบประมาณต่อไป ตามรายละเอียดแนบท้ายหมายเหตุ 10</t>
  </si>
  <si>
    <t>สำหรับปี สิ้นสุดวันที่ 30 กันยายน  2561</t>
  </si>
  <si>
    <t>เงินสะสม 1 ตุลาคม 2560</t>
  </si>
  <si>
    <t xml:space="preserve"> ปี  2560</t>
  </si>
  <si>
    <t>เงินสะสม 30 กันยายน 2561</t>
  </si>
  <si>
    <t>เงินสะสม 30 กันยายน 2561  ประกอบด้วย</t>
  </si>
  <si>
    <t>ทั้งนี้ในปีงบประมาณ 2561  ได้รับอนุมัติให้จ่ายเงินสะสมที่อยู่ระหว่างดำเนินการจำนวน 1,231,000 บาท</t>
  </si>
  <si>
    <t>รายละเอียดแนบท้ายหมายเหตุ 10 เงินสะสม</t>
  </si>
  <si>
    <t>จำนวนเงินที่ไดรับอนุมัติ</t>
  </si>
  <si>
    <t>ก่อหนี้ผูกผัน</t>
  </si>
  <si>
    <t>เบิกจ่ายแล้ว</t>
  </si>
  <si>
    <t>คงเหลือ</t>
  </si>
  <si>
    <t xml:space="preserve">ยังไม่ได้ก่อหนี้
</t>
  </si>
  <si>
    <t>ปีงบประมาณ 2560</t>
  </si>
  <si>
    <t>ค่าสิ่งก่อสร้าง</t>
  </si>
  <si>
    <t xml:space="preserve">โครงการก่อสร้างถนนคันดิน หมู่ที่ 13 บ้านสระสมบูรณ์ </t>
  </si>
  <si>
    <t>รายงานการประชุมสภา</t>
  </si>
  <si>
    <t>กว้าง 4 เมตร ยาว 2,500 เมตร สูงเฉลี่ย 060 เมตร พร้อมติดตั้งป้ายโครงการ 1 ป้าย</t>
  </si>
  <si>
    <t>สมัยวิสามัญ สมัยที่ 2</t>
  </si>
  <si>
    <t>(รายละเอียดตามแบบ ทต.หนองบัวตะเกียด กำหนด)</t>
  </si>
  <si>
    <t>ปี 2559 25 พ.ย. 59</t>
  </si>
  <si>
    <t>โครงการถนนหินคลุก หมู่ที่ 9 บ้านจะบู</t>
  </si>
  <si>
    <t>กว้าง 5 เมตร ยาว 2,300 เมตร หนา 0.10 เมตร พร้อมติดตั้งป้ายโครงการ 1 ป้าย</t>
  </si>
  <si>
    <t>โครงการก่อสร้างถนนหินคลุก หมู่ 7 บ้านโคกน้อย</t>
  </si>
  <si>
    <t>จำนวน 2 ช่วง ปริมาณหินคลุกไม่น้อยกว่า 980 ลูกบาศ์กเมตร พร้อมติดตั้งป้ายโครงการ 1 ป้าย</t>
  </si>
  <si>
    <t xml:space="preserve">โครงการก่อสร้างถนนคันดิน หมู่1 บ้านหนองบัวตะเกียด </t>
  </si>
  <si>
    <t>จำนวน 2 ช่วง ปริมาณหินคลุกไม่น้อยกว่า 1,020 ลูกบาศ์กเมตร พร้อมติดตั้งป้ายโครงการ 1 ป้าย</t>
  </si>
  <si>
    <t>โครงการก่อสร้างถนนคอนกรีตเสริมเหล็ก หมู่ 10 บ้านใหญ่</t>
  </si>
  <si>
    <t>กว้าง 5 เมตร ยาว 230 เมตร หนา 0.15 เมตร พร้อมติดตั้งป้ายโครงการ 1 ป้าย</t>
  </si>
  <si>
    <t>ปีงบประมาณ 2561</t>
  </si>
  <si>
    <t>โครงการก่อสร้างถนนคอนกรีตเสริมเหล็ก ขนาดกว้าง 5 เมตร ยาว 110 เมตร หนา 0.15 เมตร</t>
  </si>
  <si>
    <t>หรือมีพื้นที่คอนกรีตเสริมเหล็กไม่น้อยกว่า 550 ตารางเมตรลงหินคลุกไล่ทางข้างละ 0.30 เมตร</t>
  </si>
  <si>
    <t>สมัยสามัญ สมัยที่ 1</t>
  </si>
  <si>
    <t>ป้ายโครงการ 1 ป้าย หมู่ 1 บ้านหนองบัวตะเกียด - หมู่ 5 บ้านหนองกระเทียมใต้</t>
  </si>
  <si>
    <t>ครั้งที่ 1 ปี 2561 12 ก.พ. 61</t>
  </si>
  <si>
    <t>โครงการก่อสร้างถนนหินคลุก ขนาดผิวจราจร กว้าง 4 เมตร ยาว 1,200 เมตร หนาเฉลี่ย 0.10 เมตร</t>
  </si>
  <si>
    <t>หรือปริมาตรหินคลุกไม่น้อยกว่า 480 ลูกบาศก์เมตร พร้อมปรับเกรดบดทับแน่น ป้ายโครงการ 1 ป้าย</t>
  </si>
  <si>
    <t>หมู่ 7 บ้านโคกน้อย  - หมู่ 1 บ้านหนองบัวตะเกียด</t>
  </si>
  <si>
    <t>โครงการซ่อมสร้างถนนผิวจราจรแอสฟัสท์ติกคอนกรีต ช่วงที่ 1 ขนาดผิวจราจรกว้าง 5 เมตร</t>
  </si>
  <si>
    <t>ยาว 360 เมตร หนา 0.40 เมตร ช่วงที่ 2 ขนาดผิวจราจร กว้าง 5 เมตร ยาว 270 เมตร หนา 0.03 เมตร</t>
  </si>
  <si>
    <t>ป้ายโครงการ 1 ป้าย หมู่ 6 บ้านสระขี้ตุ่น</t>
  </si>
  <si>
    <t>โครงการซ่อมสร้างถนนผิวจราจรพาราแอสฟัลท์ติกคอนกรีต ขนาดผิวจราจรกว้าง 4 เมตร ยาว 670 เมตร</t>
  </si>
  <si>
    <t>หนา 0.03 เมตร ป้ายโครงการ 1 ป้าย หมู่ 8 บ้านโนนระเวียง</t>
  </si>
  <si>
    <t>โครงการก่อสร้างถนนคอนกรีตเสริมเหล็ก ขนาดกว้าง 4 เมตร ยาว 96 เมตร หนา 0.15 เมตร หรือมีพื้นที่</t>
  </si>
  <si>
    <t>คอนกรีตไม่น้อยกว่า 384 ตารางเมตรลงหินคลุกไหล่ทางทางข้างละ 0.30 เมตร ป้ายโครงการ 1 โครงการ</t>
  </si>
  <si>
    <t>รายละเอียดตามปริมาณงานและแบบแปลนที่กำหนด หมู่ 11 บ้านใหม่โนนระเวียง</t>
  </si>
  <si>
    <t>โครงการซ่อมแซมถนนคันดินเสริมหินคลุกและซ่อมเหมืองส่งน้ำ ม.2</t>
  </si>
  <si>
    <t>อำนาจนายกอนุมัติ</t>
  </si>
  <si>
    <t xml:space="preserve">ขนาดกว้าง 3.50 เมตร ยาว 147 เมตร หนา 0.15 เมตร หรือมีพื้นที่คอนกรีตไม่น้อยกว่า 514 </t>
  </si>
  <si>
    <t>สมัยสามัญ สมัยที่4 ครั้งที่ 1</t>
  </si>
  <si>
    <t>ตารางเมตร พร้อมติดตั้งป้ายโครงการ 1 ป้าย (รายละเอียดตามแบบ ทต.หนองบัวตะเกียด กำหนด)</t>
  </si>
  <si>
    <t>ปี 2558 2 ธ.ค. 58</t>
  </si>
  <si>
    <t>สำหรับปีสิ้นสุด ณ 30 กันยายน 2560</t>
  </si>
  <si>
    <t>อำเภอด่านขุนทด จังหวัดนครราชสีมา</t>
  </si>
  <si>
    <t>ลำดับที่</t>
  </si>
  <si>
    <t>วันเดือนปี</t>
  </si>
  <si>
    <t>ผู้คืน</t>
  </si>
  <si>
    <t>ใบเสร็จรับเงิน</t>
  </si>
  <si>
    <t>คืนเงินโครงการสันนิบาตเทศบาลแห่งประเทศไทย</t>
  </si>
  <si>
    <t>นายภคพล ศิริโสม</t>
  </si>
  <si>
    <t>3/61-14</t>
  </si>
  <si>
    <t>คืนเงินโครงการวันท้องถิ่นไทย</t>
  </si>
  <si>
    <t>3/61-15</t>
  </si>
  <si>
    <t>คืนเงินค่าปรับโครงการสูบน้ำ ม.1 บ้านหนองบัวตะเกียด</t>
  </si>
  <si>
    <t>4/61-36</t>
  </si>
  <si>
    <t>คืนเงินโบนัส ประจำปี 2561</t>
  </si>
  <si>
    <t>4/61-39</t>
  </si>
  <si>
    <t/>
  </si>
  <si>
    <t>รายงานรายจ่ายในการดำเนินงานที่จ่ายจากเงินรายรับตามแผนงานรวม</t>
  </si>
  <si>
    <t>ตั้งแต่วันที่ 1 ตุลาคม 2560 ถึงวันที่ 30 กันยายน 2561</t>
  </si>
  <si>
    <t>งบ</t>
  </si>
  <si>
    <t>แผนงานบริหารงานทั่วไป
00110</t>
  </si>
  <si>
    <t>แผนงานการศึกษา
00210</t>
  </si>
  <si>
    <t>แผนงานสาธารณสุข
00220</t>
  </si>
  <si>
    <t>แผนงานสังคมสงเคราะห์
00230</t>
  </si>
  <si>
    <t>แผนงานอุตสาหกรรมและการโยธา
00310</t>
  </si>
  <si>
    <t>แผนงานการเกษตร
00320</t>
  </si>
  <si>
    <t>แผนงานงบกลาง
00410</t>
  </si>
  <si>
    <t>รายจ่าย</t>
  </si>
  <si>
    <t>งบบุคลากร</t>
  </si>
  <si>
    <t>เงินเดือน (ฝ่ายการเมือง)</t>
  </si>
  <si>
    <t>เงินเดือน (ฝ่ายประจำ)</t>
  </si>
  <si>
    <t>งบดำเนินงาน</t>
  </si>
  <si>
    <t>ค่าใช้สอย</t>
  </si>
  <si>
    <t>เงินอุดหนุนระบุวัตถุประสงค์/เฉพาะกิจ</t>
  </si>
  <si>
    <t>ค่าสาธารณูปโภค</t>
  </si>
  <si>
    <t>งบลงทุน</t>
  </si>
  <si>
    <t>ค่าครุภัณฑ์</t>
  </si>
  <si>
    <t>งบรายจ่ายอื่น</t>
  </si>
  <si>
    <t>รายจ่ายอื่น</t>
  </si>
  <si>
    <t>งบเงินอุดหนุน</t>
  </si>
  <si>
    <t>เงินอุดหนุน</t>
  </si>
  <si>
    <t>รายงานรายจ่ายในการดำเนินงานที่จ่ายจากเงินสะสม</t>
  </si>
  <si>
    <t>ตั้งแต่วันที่ 1 ตุลาคม 2560 ถึง วันที่ 30 กันยายน 2561</t>
  </si>
  <si>
    <t>อุตสาหกรรมและการโยธา
00310</t>
  </si>
  <si>
    <t>งบแสดงผลการดำเนินงานจ่ายจากเงินรายรับ</t>
  </si>
  <si>
    <t>ประมาณการ</t>
  </si>
  <si>
    <t>แผนงานการรักษาความสงบภายใน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</si>
  <si>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</si>
  <si>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</si>
  <si>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แผนงานการเกษตร</t>
  </si>
  <si>
    <t>รวมจ่าย</t>
  </si>
  <si>
    <t>รายรับ</t>
  </si>
  <si>
    <t>รวมรับ</t>
  </si>
  <si>
    <t>รายรับสูงกว่าหรือต่ำกว่ารายจ่าย</t>
  </si>
  <si>
    <t>แผนงานรักษาความสงบภายใน 
00120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</si>
  <si>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</si>
  <si>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</si>
  <si>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</si>
  <si>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</si>
  <si>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</si>
  <si>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เงินอุดหนุนทั่วไป</t>
  </si>
  <si>
    <t>รวมจ่ายจากเงินงบประมาณ</t>
  </si>
  <si>
    <t>รวมจ่ายจากเงินอุดหนุนระบุวัถตุประสงค์/เฉพาะกิจ</t>
  </si>
  <si>
    <t>รวมรายจ่าย
จากเงินสะสม</t>
  </si>
  <si>
    <t>งบแสดงผลการดำเนินงานจ่ายจากเงินรายรับและเงินสะสม</t>
  </si>
  <si>
    <t>รายรับจริงประกอบงบทดลองและรายงานรับ-จ่ายเงินสด</t>
  </si>
  <si>
    <t>ณ วันที่ 30  กันยายน 2561</t>
  </si>
  <si>
    <t>รหัสบัญชี</t>
  </si>
  <si>
    <t>รวมทั้งปี</t>
  </si>
  <si>
    <t>รวมเดือนนี้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</si>
  <si>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</si>
  <si>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</si>
  <si>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</si>
  <si>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</si>
  <si>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</si>
  <si>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</si>
  <si>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(5) อากรรังนกอีแอ่น</t>
  </si>
  <si>
    <t>(6) ภาษีบำรุง อบต. จากการค้ายาสูบ</t>
  </si>
  <si>
    <t>(7) ภาษีบำรุง อบจ. จาการค้าน้ำมัน/ก๊าซ</t>
  </si>
  <si>
    <t>หมวดค่าธรรมเนียม ค่าปรับ และใบอนุญาต</t>
  </si>
  <si>
    <t>(1) ค่าธรรมเนียมเกี่ยวกับการฆ่าสัตว์และจำหน่ายเนื้อสัตว์</t>
  </si>
  <si>
    <t>(2) ค่าธรรมเนียมปร่ะทับตรารับรองให้จำหน่ายเนื้อสัตว์</t>
  </si>
  <si>
    <t>(3) ค่าธรรมเนียมเกี่ยวกับใบอนุญาตการขายสุรา</t>
  </si>
  <si>
    <t>(4) ค่าธรรมเนียมเกี่ยวกับใบอนุญาตการพนัน</t>
  </si>
  <si>
    <t>(5) ค่าธรรมเนียมเกี่ยวกับการจัดระเบียบจอดยานยนต์</t>
  </si>
  <si>
    <t>(6) ค่าธรรมเนียมเกี่ยวกับการควมคุมอาคาร</t>
  </si>
  <si>
    <t>(7) ค่าธรรมเนียมเก็บและขนมูลฝอย</t>
  </si>
  <si>
    <t>(8) ค่าธรรมเนียมขนอุจาระหรือสิ่งปฏิกูล</t>
  </si>
  <si>
    <t>(9) ค่าธรรมเนียมในการออกหนังสือรับรองการจ้างสถานที่จำหน่ายอาหารหรือสะสมอาหาร</t>
  </si>
  <si>
    <t>(10) ค่าธรรมเนียมเกี่ยวกับการตั้งสุสานและฌาปนสถาน</t>
  </si>
  <si>
    <t>(11) ค่าธรรมเนียมปิด โปรย ติดตั้งแผ่นประกาศหรือแผ่นปลิวเพื่อการโฆษณา</t>
  </si>
  <si>
    <t>(12) ค่าธรรมเนียมเกี่ยวกับทะเบียนราษฎร</t>
  </si>
  <si>
    <t>(13) ค่าธรรมเนียมเกี่ยวกับบัตรรประจำตัวประชาชน</t>
  </si>
  <si>
    <t>(14) ค่าธรรมเนียมการฉีดวัคซีน / ใบรับรองการฉีดวีคซีน</t>
  </si>
  <si>
    <t>(15) ค่าธรรมเนียมเกี่ยวกับโรคพิษสุนัขบ้า</t>
  </si>
  <si>
    <t>(16) ค่าธรรมเนียมเครื่องหมายประจำสัตว์</t>
  </si>
  <si>
    <t>(17) ค่าธรรมเนียมตามประมวลกฎหมายที่ดินมาตรา 9</t>
  </si>
  <si>
    <t>(18) ค่าธรรมเนียมการขอรับใบอนุญาตเป็นผู้มีสิทธิทำรายงาน
ผลกระทบสิ่งแวดล้อม</t>
  </si>
  <si>
    <t>(19) ค่าธรรมเนียมใบอนุญาตเป็นผู้มีสิทธิท่ำรายงานผลกระทบสิ่งแวดล้อม</t>
  </si>
  <si>
    <t>(20) ค่าธรรมเนียมคำขอรับใบอนุญาตเป็นผู้ควบคุม</t>
  </si>
  <si>
    <t>(21) ค่าธรรมเนียมใบอนุญาตเป็นผู้ควบคุม</t>
  </si>
  <si>
    <t>(22) ค่าธรรมเนียมคำขอรับใบอนุญาตเป็นผู้รับจ้างให้บริการ</t>
  </si>
  <si>
    <t>(23) ค่าธรรมเนียมเป็นผู้รับจ้างให้บริการ</t>
  </si>
  <si>
    <t>(24) ค่าธรรมเนียมการแพทย์</t>
  </si>
  <si>
    <t>(25) ค่าธรรมเนียมเกี่ยวกับการส่งเสริมและรักษาคุณภาพสิ่งแวดล้อม
แห่งชาติ</t>
  </si>
  <si>
    <t>(26) ค่าธรรมเนียมเกี่ยวกับการบำบัดน้ำเสีย</t>
  </si>
  <si>
    <t>(27) ค่าธรรมเนียมเกี่ยวกับการบำบัดน้ำทิ้ง</t>
  </si>
  <si>
    <t>(28) ค่าธรรมเนียมจดทะเบียนพาณิชย์</t>
  </si>
  <si>
    <t>(29) ค่าธรรมเนียมกำจัดขยะมูลฝอย</t>
  </si>
  <si>
    <t>(30) ค่าธรรมเนียมบำรุง อบจ. จากผู้เข้าพักโรงแรม</t>
  </si>
  <si>
    <t>(31) ค่าธรรมเนียมอื่นๆ</t>
  </si>
  <si>
    <t>(32) ค่าปรับผู้กระทำผิดกฏหมายการจัดระเบียบจอดยานยนต์</t>
  </si>
  <si>
    <t>(33) ค่าปรับผู้กระทำผิดกฏหมายจราจรทางบก</t>
  </si>
  <si>
    <t>(34) ค่าปรับผู้กระทำผิดกฏหมายป้องกันและระงับอัคคีภัย</t>
  </si>
  <si>
    <t>(35) ค่าปรับผู้กระทำผิดกฏหมายรักษาความสะอาดและความเป็น
ระเบียบเรียบร้อยของบ้านเมือง</t>
  </si>
  <si>
    <t>(36) ค่าปรับผู้กระทำผิดกฏหมายการทะเบียนราษฎร</t>
  </si>
  <si>
    <t>(37) ค่าปรับผู้กระทำผิดกฎหมายบัตรประจำตัวประชาชน</t>
  </si>
  <si>
    <t>(38) ค่าปรับผู้กระทำผิดกฏหมายสาธารณสุข</t>
  </si>
  <si>
    <t>(39) ค่าปรับผู้กระทำผิดกฏมายโรคพิษสุนัขบ้า</t>
  </si>
  <si>
    <t>(40) ค่าปรับผู้กระทำผิดกฏหมายและข้อบังคับท้องถิ่น</t>
  </si>
  <si>
    <t>(41) ค่าปรับการผิดสัญญา</t>
  </si>
  <si>
    <t>(42) ค่าปรับผู้กระทำความผิดตาม พ.ร.บ. ทะเบียนพาณิชย์</t>
  </si>
  <si>
    <t>(43) ค่าปรับอื่นๆ</t>
  </si>
  <si>
    <t>(44) ค่าใบอนุญาตรับ่ทำการเก็บ ขน สิ่งปฏิกูล หรือมูลฝอย</t>
  </si>
  <si>
    <t>(45) ค่าใบอนุญาตรับทำการกำจัดสิ่งปฏิกูลหรือมูลฝอย</t>
  </si>
  <si>
    <t>(46) ค่าใบอนุญาตประกอบการค้าสำหรับกิจการที่เป็นอันตรายต่อสุขภาพ</t>
  </si>
  <si>
    <t>(47) ค่าใบอนุญาตจัดตั้งสถานที่จำหน่ายอาหารหรือสถานที่สะสมอาหารในครัวหรือพื้นที่ใด ซึ่งมีพื้นที่เกิน 200 ตรม</t>
  </si>
  <si>
    <t>(48) ค่าใบอนุญาตจำหน่ายสินค้าในที่หรือทางสาธารณะ</t>
  </si>
  <si>
    <t>(49) ค่าใบอนุญาตให้ตั้งตลาดเอกชน</t>
  </si>
  <si>
    <t>(50) ค่าใบอนุญาตเกี่ยวกับการควบคุมอาคาร</t>
  </si>
  <si>
    <t>(51) ค่าใบอนุญาตเกี่ยวกับการโฆษณาโดยใช้เครื่องขยายเสียง</t>
  </si>
  <si>
    <t>(52) ค่าใบอนุญาตอื่นๆ</t>
  </si>
  <si>
    <t>หมวดรายได้จากทรัพย์สิน</t>
  </si>
  <si>
    <t>(1) ค่าเช่าที่ดิน</t>
  </si>
  <si>
    <t>(2) ค่าเช่าหรือบริการสถานที่</t>
  </si>
  <si>
    <t>(3) ดอกเบี้ย</t>
  </si>
  <si>
    <t>(4) เงินปันผล</t>
  </si>
  <si>
    <t>(5) ค่าตอบแทนตามกฎหมายกำหนด</t>
  </si>
  <si>
    <t>(6) รายได้จากทรัพย์สินอื่นๆ</t>
  </si>
  <si>
    <t>หมวดรายได้จากสาธารณโภคและการพาณิชย์</t>
  </si>
  <si>
    <t>(1) เงินช่วยเหลือจากการประปา</t>
  </si>
  <si>
    <t>(2) เงินช่วยเหลือจากสถานธนานุบาล</t>
  </si>
  <si>
    <t>(3) เงินช่วยเหลือท้องถิ่นจากกิจการเฉพาะการ</t>
  </si>
  <si>
    <t>(4) รายได้หรือเงินสะสมจากการโอนกิจการสาธารณูปโภคหรือการพาณิชย์</t>
  </si>
  <si>
    <t>(5) เงินช่วยเหลือกิจการโรงแรม</t>
  </si>
  <si>
    <t>(6) รายได้จากสาธารณูปโภคและการพาณิชย์</t>
  </si>
  <si>
    <t>(7) รายได้จากสาธารณูปโภคอื่นๆ</t>
  </si>
  <si>
    <t>หมวดรายได้เบ็ดเตล็ด</t>
  </si>
  <si>
    <t>(1) ค่าจำหน่วยเวชภัณฑ์</t>
  </si>
  <si>
    <t>(2) ค่าจำหน่ายเศษของ</t>
  </si>
  <si>
    <t>(3) เงินที่มีผู้อุทิศให้</t>
  </si>
  <si>
    <t>(4) ค่าขายแบบแปลน</t>
  </si>
  <si>
    <t>(5) ค่าเขียนแบบแปลน</t>
  </si>
  <si>
    <t>(6) ค่าจำหน่ายแบบพิมพ์และคำร้อง</t>
  </si>
  <si>
    <t>(7) ค่ารับรองสำเนาและถ่ายเอกสาร</t>
  </si>
  <si>
    <t>(8) ค่าสมัครสมาชิกห้องสมุด</t>
  </si>
  <si>
    <t>(9) รายได้เบ็ดเตล็ดอื่นๆ</t>
  </si>
  <si>
    <t>หมวดรายได้จากทุน</t>
  </si>
  <si>
    <t>(1) ค่าขายทอดตลาดทรัพย์สิน</t>
  </si>
  <si>
    <t>(2) รายได้จากทุนอื่น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</si>
  <si>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</si>
  <si>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</si>
  <si>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ภาษีและค่าธรรมเนียมรถยนต์หรือล้อเลื่อน</t>
  </si>
  <si>
    <t>(2) ภาษีมูลค่าเพิ่มตาม พ.ร.บ. กำหนดแผนฯ</t>
  </si>
  <si>
    <t>(3) ภาษีมูลค่าเพิ่มตาม พ.ร.บ. อบจ. ร้อยละ 5</t>
  </si>
  <si>
    <t>(4) ภาษีมูลค่าเพิ่มตาม พ.ร.บ. จัดสรรรายได้ฯ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</si>
  <si>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</si>
  <si>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</si>
  <si>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</si>
  <si>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</si>
  <si>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ภาษียาสูบ</t>
  </si>
  <si>
    <t>(10) อากรประมง</t>
  </si>
  <si>
    <t>(11) ค่าภาคหลวงและค่าธรรมเนียมกฎหมายว่าด้วยป่าไม้</t>
  </si>
  <si>
    <t>(12) ค่าภาคหลวงแร่</t>
  </si>
  <si>
    <t>(13) ค่าภาคหลวงปิโตรเลียม</t>
  </si>
  <si>
    <t>(14) เงินที่เก็บตามกฏหมายว่าด้วยอุทยานแห่งชาติ</t>
  </si>
  <si>
    <t>(15) ค่าธรรมเนียมจดทะเบียนสิทธิและนิติกรรมตามประมวล
กฏหมายที่ดิน</t>
  </si>
  <si>
    <t>(16) อากรประทานบัตรและอาชญาบัตรประมง</t>
  </si>
  <si>
    <t>(17) ค่าธรรมเนียมและค่าใช้น้ำบาดาล</t>
  </si>
  <si>
    <t>(18) ภาษีจัดสรรอื่นๆ-ล้อเลื่อน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</si>
  <si>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</si>
  <si>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</si>
  <si>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(1) เงินอุดหนุนทั่วไป สำหรับ อปท. ที่มีการบริหารจัดการที่ดี</t>
  </si>
  <si>
    <t>(2)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</si>
  <si>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รายได้ที่รัฐบาลอุดหนุนให้โดยระบุวัตถุประสงค์/เฉพาะกิจ</t>
  </si>
  <si>
    <t>หมวดเงินอุดหนุนระบะวัตถุประสงค์/เฉพาะกิจ</t>
  </si>
  <si>
    <t>(1) เงินอุดหนุนระบุวัตถุประสงค์/เฉพาะกิจจากกรมส่งเสริม
การปกครองท้องถิ่น</t>
  </si>
  <si>
    <t>(2) เงินอุดหนุนระบุวัตถุประสงค์/เฉพาะกิจจากหน่วยงานอื่น</t>
  </si>
  <si>
    <t>ธนาคารเพื่อการเกษตรและสหกรณ์การเกษตร</t>
  </si>
  <si>
    <t>ธนาคารกรุงไทย จำกัด มหาชน</t>
  </si>
  <si>
    <t>งบกระทบยอดเงินฝากธนาคาร</t>
  </si>
  <si>
    <t>เลขที่บัญชี  012212437498</t>
  </si>
  <si>
    <t>เลขที่บัญชี  305-6-01413-1</t>
  </si>
  <si>
    <t>บาท</t>
  </si>
  <si>
    <t>ยอดคงเหลือตามรายงานธนาคาร ณ วันที่ 30 กันยายน 2561</t>
  </si>
  <si>
    <t>ยอดคงเหลือตามรายงานธนาคาร ณ วันที่  30 กันยายน 2561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</si>
  <si>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</si>
  <si>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</si>
  <si>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</si>
  <si>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</si>
  <si>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</si>
  <si>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</si>
  <si>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บวก : หรือ (หัก) รายการกระทบยอดอื่นๆ</t>
  </si>
  <si>
    <t>รายละเอียด</t>
  </si>
  <si>
    <t>เลขที่เอกสาร</t>
  </si>
  <si>
    <t>ยอดคงเหลือตามบัญชี ณ วันที่ 30 กันยายน 2561</t>
  </si>
  <si>
    <t>ยอดคงเหลือตามบัญชี ณ วันที่  30 กันยายน 2561</t>
  </si>
  <si>
    <t>ผู้จัดทำ</t>
  </si>
  <si>
    <t>ผู้ตรวจสอบ</t>
  </si>
  <si>
    <t>ลงชื่อ................................... วันที่ 30 กันยายน 2561</t>
  </si>
  <si>
    <t>ลงชื่อ...................................วันที่  30 กันยายน 2561</t>
  </si>
  <si>
    <t>ลงชื่อ.........................................วันที่  30 กันยายน 2561</t>
  </si>
  <si>
    <t xml:space="preserve">      (นางสาวเจนจิรา วิชาภรณ์)</t>
  </si>
  <si>
    <t xml:space="preserve">      (นางสาวญาณี  ศิริพานิช)</t>
  </si>
  <si>
    <t>ตำแหน่ง  หัวหน้าฝ่ายบริหารงานคลัง</t>
  </si>
  <si>
    <t>ตำแหน่ง ผู้อำนวยการกองคลัง</t>
  </si>
  <si>
    <t>เดบิต</t>
  </si>
  <si>
    <t>เครดิต</t>
  </si>
  <si>
    <t>เงินรับฝาก หมายเหตุ 2</t>
  </si>
  <si>
    <t>ที่</t>
  </si>
  <si>
    <t>รหัสหมายเลขทะเบียน</t>
  </si>
  <si>
    <t>ราคาต่อหน่วย</t>
  </si>
  <si>
    <t>จำนวน</t>
  </si>
  <si>
    <t>ราคารวม</t>
  </si>
  <si>
    <t>ประจำที่</t>
  </si>
  <si>
    <t>เปลี่ยนแปลง</t>
  </si>
  <si>
    <t>1.  ที่ดิน</t>
  </si>
  <si>
    <t>001-47-0001</t>
  </si>
  <si>
    <t>ที่ดินพร้อมโฉนด</t>
  </si>
  <si>
    <t>1 แปลง</t>
  </si>
  <si>
    <t>สำนักปลัด</t>
  </si>
  <si>
    <t>ถมดิน</t>
  </si>
  <si>
    <t>001-59-0002</t>
  </si>
  <si>
    <t>ที่ดินสำหรับบ่อขยะ</t>
  </si>
  <si>
    <t>2.  อาคาร</t>
  </si>
  <si>
    <t>005-39-0001</t>
  </si>
  <si>
    <t>อาคาร(1)</t>
  </si>
  <si>
    <t>1 หลัง</t>
  </si>
  <si>
    <t>005-39-0003</t>
  </si>
  <si>
    <t>อาคาร(2)</t>
  </si>
  <si>
    <t>005-47-0002</t>
  </si>
  <si>
    <t>อาคารอเนกประสงค์</t>
  </si>
  <si>
    <t>005-51-0004</t>
  </si>
  <si>
    <t>อาคาร  พร้อมโรงจอดรถ</t>
  </si>
  <si>
    <t>โครงการต่อเติมห้องเก็บเอกสาร</t>
  </si>
  <si>
    <t>414-38-0001</t>
  </si>
  <si>
    <t>เสาธง</t>
  </si>
  <si>
    <t>1 ต้น</t>
  </si>
  <si>
    <t>084-46-0001</t>
  </si>
  <si>
    <t>ลูกกรงเหล็กดัดหน้าต่าง</t>
  </si>
  <si>
    <t>1 ชุด</t>
  </si>
  <si>
    <t>084-51-0002</t>
  </si>
  <si>
    <t>005-53-0005</t>
  </si>
  <si>
    <t>ศูนย์พัฒนาเด็กเล็ก</t>
  </si>
  <si>
    <t>005-53-0006</t>
  </si>
  <si>
    <t>ลานกีฬาเอนกประสงค์</t>
  </si>
  <si>
    <t>1 แห่ง</t>
  </si>
  <si>
    <t>005-53-0007</t>
  </si>
  <si>
    <t>อาคารเอนกประสงค์ (กองช่าง)</t>
  </si>
  <si>
    <t>กองช่าง</t>
  </si>
  <si>
    <t>005-53-0008</t>
  </si>
  <si>
    <t>ลานคอนกรีตรอบอาคาร</t>
  </si>
  <si>
    <t>005-54-0009</t>
  </si>
  <si>
    <t>005-54-0010</t>
  </si>
  <si>
    <t>ห้องน้ำอเนกประสงค์</t>
  </si>
  <si>
    <t>005-55-0011</t>
  </si>
  <si>
    <t>อาคารศูนย์ป้องกัน</t>
  </si>
  <si>
    <t>โครงการต่อเติม-ปรับปรุงอาคารสำนักงาน</t>
  </si>
  <si>
    <t>005-54-0012</t>
  </si>
  <si>
    <t>หอประชุมเอนกประสงค์</t>
  </si>
  <si>
    <t>005-56-0013</t>
  </si>
  <si>
    <t>โรงจอดรถอเนกประสงค์</t>
  </si>
  <si>
    <t>005-56-0014</t>
  </si>
  <si>
    <t>โรงอาหารศูนย์พัฒนาเด็กเล็ก</t>
  </si>
  <si>
    <t>กองการศึกษา</t>
  </si>
  <si>
    <t>005-56-0015</t>
  </si>
  <si>
    <t>005-58-0016</t>
  </si>
  <si>
    <t xml:space="preserve">ถนนคสล </t>
  </si>
  <si>
    <t>005-58-0017</t>
  </si>
  <si>
    <t>005-58-0018</t>
  </si>
  <si>
    <t>โรงอาหารศูนย์พัฒนาเด็กเล็ก-ปรับปรุง</t>
  </si>
  <si>
    <t>005-58-0019</t>
  </si>
  <si>
    <t>005-58-0020</t>
  </si>
  <si>
    <t>ที่แปรงฟันนักเรียน</t>
  </si>
  <si>
    <t>434-58-0001</t>
  </si>
  <si>
    <t>ติดตั้งมุ้งลวดอาคารศูนย์พัฒนาเด็กเล็ก</t>
  </si>
  <si>
    <t>โครงการก่อสร้างห้องน้ำ ศูนย์พัฒนาเด็กเล็ก</t>
  </si>
  <si>
    <t>005-59-0021</t>
  </si>
  <si>
    <t>โครงการก่อสร้างลานหน้าเสาธง สพด</t>
  </si>
  <si>
    <t>โครงการก่อสร้างรั้ว ศพด</t>
  </si>
  <si>
    <t>โครงการก่อสร้าง คสล ศพด</t>
  </si>
  <si>
    <t>433-59-0001</t>
  </si>
  <si>
    <t>โครงการผนังกั้นห้อง ศพด</t>
  </si>
  <si>
    <t>4.  บอร์ดประชาสัมพันธ์</t>
  </si>
  <si>
    <t>185-51-0001-0002</t>
  </si>
  <si>
    <t>ป้ายเหล็กประชาสัมพันธ์</t>
  </si>
  <si>
    <t>2 ป้าย</t>
  </si>
  <si>
    <t>ส่วนโยธา</t>
  </si>
  <si>
    <t>189-51-0001</t>
  </si>
  <si>
    <t>บอร์ดประชาสัมพันธ์</t>
  </si>
  <si>
    <t>1 ป้าย</t>
  </si>
  <si>
    <t>189-60-0002</t>
  </si>
  <si>
    <t>ข.สังหาริมทรัพย์</t>
  </si>
  <si>
    <t>1. ครุภัณฑ์สำนักงาน</t>
  </si>
  <si>
    <t>283-50-0001</t>
  </si>
  <si>
    <t>ป้ายสามเหลี่ยม(ป้ายจราจร)</t>
  </si>
  <si>
    <t>283-51-0002-0003</t>
  </si>
  <si>
    <t>เต็นท์พร้อมโครงเหล็ก</t>
  </si>
  <si>
    <t>2 หลัง</t>
  </si>
  <si>
    <t>284-54-0004-0006</t>
  </si>
  <si>
    <t>3 หลัง</t>
  </si>
  <si>
    <t>400-38-0001-0004</t>
  </si>
  <si>
    <t>โต๊ะทำงานระดับ 3-6</t>
  </si>
  <si>
    <t>4 ตัว</t>
  </si>
  <si>
    <t>กองคลัง</t>
  </si>
  <si>
    <t>400-38-0005</t>
  </si>
  <si>
    <t>โต๊ะวางเครื่องพิมพ์ดีด พร้อมเก้าอี้</t>
  </si>
  <si>
    <t>1 ตัว</t>
  </si>
  <si>
    <t>400-40-00016</t>
  </si>
  <si>
    <t>โต๊ะเขียนแบบชนิดพับ</t>
  </si>
  <si>
    <t>400-44-00017-00025</t>
  </si>
  <si>
    <t>โต๊ะประชุม</t>
  </si>
  <si>
    <t>3 ชุด</t>
  </si>
  <si>
    <t>400-44-00026</t>
  </si>
  <si>
    <t>โต๊ะระดับ 3-6</t>
  </si>
  <si>
    <t>400-46-00027-00028</t>
  </si>
  <si>
    <t>2 ตัว</t>
  </si>
  <si>
    <t>400-46-00029-00030</t>
  </si>
  <si>
    <t>โต๊ะทำงานระดับ 1-2</t>
  </si>
  <si>
    <t>400-46-00031</t>
  </si>
  <si>
    <t>โต๊ะวางเครื่องคอมพิวเตอร์</t>
  </si>
  <si>
    <t>400-48-00032-00037</t>
  </si>
  <si>
    <t>โต๊ะทำงานระดับ 2-6</t>
  </si>
  <si>
    <t>6 ตัว</t>
  </si>
  <si>
    <t>400-48-00038-00039</t>
  </si>
  <si>
    <t>โต๊ะคอมพิวเตอร์</t>
  </si>
  <si>
    <t>400-49-00040-00041</t>
  </si>
  <si>
    <t>2  ตัว</t>
  </si>
  <si>
    <t>กองคลัง/ ปลัด</t>
  </si>
  <si>
    <t>400-51-00042-00046</t>
  </si>
  <si>
    <t>โต๊ะทำงาน</t>
  </si>
  <si>
    <t>5 ตัว</t>
  </si>
  <si>
    <t>400-52-00047</t>
  </si>
  <si>
    <t>1ตัว</t>
  </si>
  <si>
    <t>400-52-00048</t>
  </si>
  <si>
    <t>400-52-0049-00072</t>
  </si>
  <si>
    <t>โต๊ะพร้อมเก้าอี้ ศพด.</t>
  </si>
  <si>
    <t>24 ชุด</t>
  </si>
  <si>
    <t>400-53-00073</t>
  </si>
  <si>
    <t>400-53-00074</t>
  </si>
  <si>
    <t>กองสาธารณสุข</t>
  </si>
  <si>
    <t>400-53-00075</t>
  </si>
  <si>
    <t>400-53-00076</t>
  </si>
  <si>
    <t>400-53-00077</t>
  </si>
  <si>
    <t>400-55-00078</t>
  </si>
  <si>
    <t>โต๊ะพร้อมเก้าอี้รับแขก</t>
  </si>
  <si>
    <t>400-55-00079-00080</t>
  </si>
  <si>
    <t>2 ชุด</t>
  </si>
  <si>
    <t>400-55-00081</t>
  </si>
  <si>
    <t>400-56-00082</t>
  </si>
  <si>
    <t>400-56-00083</t>
  </si>
  <si>
    <t>400-56-00084</t>
  </si>
  <si>
    <t>400-56-00085</t>
  </si>
  <si>
    <t>กองสวัสดิการ</t>
  </si>
  <si>
    <t>400-57-00086</t>
  </si>
  <si>
    <t>โต๊ะพับขา</t>
  </si>
  <si>
    <t>8 ตัว</t>
  </si>
  <si>
    <t>400-58-0094-0101</t>
  </si>
  <si>
    <t>โต๊ะพร้อมปูพรม</t>
  </si>
  <si>
    <t>400-59-0102-0103</t>
  </si>
  <si>
    <t>โต๊ะผู้บริหาร</t>
  </si>
  <si>
    <t>400-59-0104-0110</t>
  </si>
  <si>
    <t>โต๊ะประชุมไม้อัดสีโอ๊ค</t>
  </si>
  <si>
    <t>7 ตัว</t>
  </si>
  <si>
    <t>401-38-0001-0005</t>
  </si>
  <si>
    <t>เก้าอี้พักแขนฟองน้ำ  ระดับ 3-6</t>
  </si>
  <si>
    <t>401-40-0069</t>
  </si>
  <si>
    <t>เก้าอี้นั่งเขียนแบบฟองน้ำ</t>
  </si>
  <si>
    <t>401-44-0070-105</t>
  </si>
  <si>
    <t>เก้าอี้นั่งประชุมบุฟองน้ำขอบเหล็ก</t>
  </si>
  <si>
    <t>บริจาค</t>
  </si>
  <si>
    <t>36 ตัว</t>
  </si>
  <si>
    <t>401-44-00106</t>
  </si>
  <si>
    <t>เก้าอี้มีที่พักแขนบุฟองน้ำระดับ 3-6</t>
  </si>
  <si>
    <t>401-46-0107-0110</t>
  </si>
  <si>
    <t>401-48-0112-0117</t>
  </si>
  <si>
    <t>เก้าอี้ทำงานระดับ  2-6</t>
  </si>
  <si>
    <t>401-49-0120-0121</t>
  </si>
  <si>
    <t>เก้าอี้ทำงานคอมพิวเตอร์</t>
  </si>
  <si>
    <t>401-51-0122-0141</t>
  </si>
  <si>
    <t>เก้าอี้นั่งประชุม</t>
  </si>
  <si>
    <t>20 ตัว</t>
  </si>
  <si>
    <t>401-51-0142-0145</t>
  </si>
  <si>
    <t>เก้าอี้นั่งพักสามที่นั้ง</t>
  </si>
  <si>
    <t>401-51-0146</t>
  </si>
  <si>
    <t>เก้าอี้ผู้บริหาร</t>
  </si>
  <si>
    <t>401-51-0147-0148</t>
  </si>
  <si>
    <t>เก้าอี้พนักงาน</t>
  </si>
  <si>
    <t>401-52-00552-00570</t>
  </si>
  <si>
    <t>19 ตัว</t>
  </si>
  <si>
    <t>401-52-00572</t>
  </si>
  <si>
    <t>401-52-00573</t>
  </si>
  <si>
    <t>401-53-00574</t>
  </si>
  <si>
    <t>เก้าอี้ทำงาน</t>
  </si>
  <si>
    <t>401-53-00575</t>
  </si>
  <si>
    <t>401-53-00576</t>
  </si>
  <si>
    <t>401-53-00577</t>
  </si>
  <si>
    <t>401-53-00578</t>
  </si>
  <si>
    <t>401-54-00977-00980</t>
  </si>
  <si>
    <t>401-54-00981</t>
  </si>
  <si>
    <t>401-54-00982-986</t>
  </si>
  <si>
    <t>401-55-00987-988</t>
  </si>
  <si>
    <t>3 ตัว</t>
  </si>
  <si>
    <t>401-55-00990-00991</t>
  </si>
  <si>
    <t>401-55-00992</t>
  </si>
  <si>
    <t>401-56-00993</t>
  </si>
  <si>
    <t>401-56-00994</t>
  </si>
  <si>
    <t>เก้าอี้ไม้</t>
  </si>
  <si>
    <t>401-56-00995</t>
  </si>
  <si>
    <t>401-56-01396-01495</t>
  </si>
  <si>
    <t>เก้าอี้บุนวมพร้อมผ้าคลุม</t>
  </si>
  <si>
    <t>100 ตัว</t>
  </si>
  <si>
    <t>401-59-01498-01499</t>
  </si>
  <si>
    <t>เก้าอี้ทำงานทรงสูง บุหนังสีดำ</t>
  </si>
  <si>
    <t>401-59-01500-01519</t>
  </si>
  <si>
    <t>เก้าอี้ห้องประชุม ขาตัว c มีท้าวแขนขาชุป PR</t>
  </si>
  <si>
    <t>403-51-0001</t>
  </si>
  <si>
    <t>ชุดรับแขก</t>
  </si>
  <si>
    <t>404-59-0001-0196</t>
  </si>
  <si>
    <t>ชั้นวางกระเป๋า</t>
  </si>
  <si>
    <t>156 ช่อง</t>
  </si>
  <si>
    <t>406-38-0001</t>
  </si>
  <si>
    <t>ตู้เก็บเอกสาร 2 บานประตู</t>
  </si>
  <si>
    <t>403-56-0002</t>
  </si>
  <si>
    <t>406-38-0003</t>
  </si>
  <si>
    <t>ตู้เก็บแบบฟร์อม  15  ลิ้นชัก</t>
  </si>
  <si>
    <t>406-38-0002</t>
  </si>
  <si>
    <t>ตู้เก็บเอกสาร4 ลิ้นชัก</t>
  </si>
  <si>
    <t>406-39-0004</t>
  </si>
  <si>
    <t>406-41-0005</t>
  </si>
  <si>
    <t>ตู้เอนกประสงค์</t>
  </si>
  <si>
    <t>406-44-0006</t>
  </si>
  <si>
    <t>ตู้เอนกประสงค์ (ตู้กระจก 2 บาน)</t>
  </si>
  <si>
    <t>406-44-0007</t>
  </si>
  <si>
    <t>ตู้เหล็กขนาด 2  บาน</t>
  </si>
  <si>
    <t>406-44-0008</t>
  </si>
  <si>
    <t>ตู้เก็บแบบฟอร์ม  15  ลิ้นชัก</t>
  </si>
  <si>
    <t>406-45-0009</t>
  </si>
  <si>
    <t>ตู้เอนกประสงค์(ตู้กระจก 2 บาน)</t>
  </si>
  <si>
    <t>406-45-0010</t>
  </si>
  <si>
    <t>406-45-0011</t>
  </si>
  <si>
    <t>406-46-0012-0014</t>
  </si>
  <si>
    <t>406-48-0015</t>
  </si>
  <si>
    <t>ตู้บานเลื่อนกระจก 4 ฟุต</t>
  </si>
  <si>
    <t>406-49-0016-0017</t>
  </si>
  <si>
    <t>ตู้บานเลื่อนขนาด 3 ฟุต</t>
  </si>
  <si>
    <t>406-51-0018-0019</t>
  </si>
  <si>
    <t>ตู้เก็บเอกสารขนาด 2 บาน</t>
  </si>
  <si>
    <t>406-52-0020</t>
  </si>
  <si>
    <t>ตู้เก็บเอกสาร</t>
  </si>
  <si>
    <t>406-51-0021-0024</t>
  </si>
  <si>
    <t>4 หลัง</t>
  </si>
  <si>
    <t>406-52-0025</t>
  </si>
  <si>
    <t>406-52-0026-0031</t>
  </si>
  <si>
    <t>ตู้เก็บเอกสาร ศพด.</t>
  </si>
  <si>
    <t>6 หลัง</t>
  </si>
  <si>
    <t>406-53-0032</t>
  </si>
  <si>
    <t>406-53-0033</t>
  </si>
  <si>
    <t>406-53-0034</t>
  </si>
  <si>
    <t>406-53-0035</t>
  </si>
  <si>
    <t>406-53-0036-0040</t>
  </si>
  <si>
    <t>5 หลัง</t>
  </si>
  <si>
    <t>406-54-0041</t>
  </si>
  <si>
    <t>406-54-0042</t>
  </si>
  <si>
    <t>406-55-0043-0046</t>
  </si>
  <si>
    <t>406-55-0047-0049</t>
  </si>
  <si>
    <t>406-55-0050-0051</t>
  </si>
  <si>
    <t>406-55-0052</t>
  </si>
  <si>
    <t>406-55-0053</t>
  </si>
  <si>
    <t>406-56-0054-0056</t>
  </si>
  <si>
    <t>406-57-0057-0059</t>
  </si>
  <si>
    <t>406-57-0060-0062</t>
  </si>
  <si>
    <t>406-57-0063-0065</t>
  </si>
  <si>
    <t>407-39-0001</t>
  </si>
  <si>
    <t>ชั้นวางของ3 ชั้น</t>
  </si>
  <si>
    <t>411-42-0001-0002</t>
  </si>
  <si>
    <t>พระบรมฉายาลักษณ์</t>
  </si>
  <si>
    <t>เครื่องพิมพ์ดีดภาษาไทย</t>
  </si>
  <si>
    <t>1 เครื่อง</t>
  </si>
  <si>
    <t>417-45-0001</t>
  </si>
  <si>
    <t>เครื่องถ่ายเอกสาร</t>
  </si>
  <si>
    <t>417-50-0002</t>
  </si>
  <si>
    <t>418-39-0001</t>
  </si>
  <si>
    <t>เครื่องอัดสำเนายี่ห้อเกสเทเนอร์</t>
  </si>
  <si>
    <t>420-46-0001-0002</t>
  </si>
  <si>
    <t>เครื่องปรับอากาศ</t>
  </si>
  <si>
    <t>2 เครื่อง</t>
  </si>
  <si>
    <t>420-46-0003</t>
  </si>
  <si>
    <t>420-51-0004</t>
  </si>
  <si>
    <t>1เครื่อง</t>
  </si>
  <si>
    <t>420-51-0005-00010</t>
  </si>
  <si>
    <t>6 เครื่อง</t>
  </si>
  <si>
    <t>420-51-00011-00021</t>
  </si>
  <si>
    <t>11 เครื่อง</t>
  </si>
  <si>
    <t>420-51-00022-00023</t>
  </si>
  <si>
    <t>420-57-00024-00027</t>
  </si>
  <si>
    <t>4 เครื่อง</t>
  </si>
  <si>
    <t>420-54-00011</t>
  </si>
  <si>
    <t>420-59-00029</t>
  </si>
  <si>
    <t>420-59-00030-00031</t>
  </si>
  <si>
    <t>420-60-00032-00033</t>
  </si>
  <si>
    <t>422-45-0001</t>
  </si>
  <si>
    <t>เครื่องชุมสายโทรศัพท์</t>
  </si>
  <si>
    <t>422-51-0002</t>
  </si>
  <si>
    <t>5 เครื่อง</t>
  </si>
  <si>
    <t>424-45-0001</t>
  </si>
  <si>
    <t>เครื่องโทรพิมพ์</t>
  </si>
  <si>
    <t>424-53-0002</t>
  </si>
  <si>
    <t>เครื่องโทรสาร</t>
  </si>
  <si>
    <t>1  เครื่อง</t>
  </si>
  <si>
    <t>427-52-0001</t>
  </si>
  <si>
    <t>เคาน์เตอร์</t>
  </si>
  <si>
    <t>1หลัง</t>
  </si>
  <si>
    <t>477-51-0001</t>
  </si>
  <si>
    <t>โต๊ะหมู่บูชา</t>
  </si>
  <si>
    <t>477-51-0002</t>
  </si>
  <si>
    <t>477-57-0003</t>
  </si>
  <si>
    <t>477-57-0004</t>
  </si>
  <si>
    <t>477-57-0005</t>
  </si>
  <si>
    <t>513-59-0001</t>
  </si>
  <si>
    <t xml:space="preserve">กล้องวงจรปิด </t>
  </si>
  <si>
    <t>600-50-0002-0003</t>
  </si>
  <si>
    <t>โทรโข่ง</t>
  </si>
  <si>
    <t>801-40-0001</t>
  </si>
  <si>
    <t>เครื่องเขียนอักษรภาษาไทย(รีลอร์ย)</t>
  </si>
  <si>
    <t>900-40-0001</t>
  </si>
  <si>
    <t>ตู้นิรภัย ยี่ห้อเลโก้</t>
  </si>
  <si>
    <t>432-54-0001-0003</t>
  </si>
  <si>
    <t>พัดลมไอน้ำ</t>
  </si>
  <si>
    <t>2. ครุภัณฑ์การศึกษา</t>
  </si>
  <si>
    <t>476-57-0001-0004</t>
  </si>
  <si>
    <t>เครื่องเล่นสนาม</t>
  </si>
  <si>
    <t>476-57-0005-0010</t>
  </si>
  <si>
    <t>479-58-0014-15</t>
  </si>
  <si>
    <t>สไลเดอร์ รวมพลปีนป่าย ขนาด 112x407x150 ซม</t>
  </si>
  <si>
    <t>479-58-0016</t>
  </si>
  <si>
    <t>ม้ากระดก 2 ที่นั้ง 33x145x52 ซม</t>
  </si>
  <si>
    <t>479-58-0017</t>
  </si>
  <si>
    <t>สไลเดอร์ บ้าน 2 หรรษา 300x178x170 ซม</t>
  </si>
  <si>
    <t>479-58-0018-19</t>
  </si>
  <si>
    <t>อุโมงค์รถไฟ แสนนุก ขนาด 101x230x122 ซม</t>
  </si>
  <si>
    <t>479-58-0020</t>
  </si>
  <si>
    <t>กระดานลื่นเบสบอลชุดใหญ่ 210x350x260 ซม</t>
  </si>
  <si>
    <t>479-58-0021</t>
  </si>
  <si>
    <t>กระดานหกปูจ๋า 30x100x40 ซม</t>
  </si>
  <si>
    <t>479-57-0011</t>
  </si>
  <si>
    <t>ชุดบ้านเด็ก 2 ชั้น 168x300x170 ซม</t>
  </si>
  <si>
    <t>479-57-0012</t>
  </si>
  <si>
    <t>โยกเยกสปิง</t>
  </si>
  <si>
    <t>479-57-0013</t>
  </si>
  <si>
    <t>บ้านต้นไม้สไลเดอร์ 220x225x210 ซม</t>
  </si>
  <si>
    <t>3. ครุภัณฑ์ยานพาหนะและขนส่ง</t>
  </si>
  <si>
    <t>รถยนต์ดีเซล</t>
  </si>
  <si>
    <t>1 คัน</t>
  </si>
  <si>
    <t>ไฟไซเรน</t>
  </si>
  <si>
    <t>1 หลอด</t>
  </si>
  <si>
    <t>001-48-0002</t>
  </si>
  <si>
    <t>รถบรรทุกน้ำอเนกประสงค์</t>
  </si>
  <si>
    <t>001-54-0003</t>
  </si>
  <si>
    <t>001-54-0004</t>
  </si>
  <si>
    <t>รถบรรทุกขยะ</t>
  </si>
  <si>
    <t>001-58-0005</t>
  </si>
  <si>
    <t>4. ครุภัณฑ์การเกษตร</t>
  </si>
  <si>
    <t>055-51-0001</t>
  </si>
  <si>
    <t>เครื่องสูบน้ำ</t>
  </si>
  <si>
    <t xml:space="preserve"> 1เครื่อง</t>
  </si>
  <si>
    <t>635-59-0001</t>
  </si>
  <si>
    <t>เครื่องยนต์คูโบต้า 14HP</t>
  </si>
  <si>
    <t>635-59-0002</t>
  </si>
  <si>
    <t>แท่นลากจูง</t>
  </si>
  <si>
    <t>635-59-0003</t>
  </si>
  <si>
    <t>ปั๊มหอยโข่ง+หน้าแปลน</t>
  </si>
  <si>
    <t>635-60-0004</t>
  </si>
  <si>
    <t>เครื่องตัดพุ่มไม้</t>
  </si>
  <si>
    <t>054-48-0001</t>
  </si>
  <si>
    <t>เครื่องพ่นหมอกควัน</t>
  </si>
  <si>
    <t>054-50-0002</t>
  </si>
  <si>
    <t>054-51-0003</t>
  </si>
  <si>
    <t>เครืองพ่นหมอกควัน</t>
  </si>
  <si>
    <t>054-56-0004</t>
  </si>
  <si>
    <t>054-57-0005</t>
  </si>
  <si>
    <t>054-58-0006</t>
  </si>
  <si>
    <t>05459-0007</t>
  </si>
  <si>
    <t>5. ครุภัณฑ์ก่อสร้าง</t>
  </si>
  <si>
    <t>200-50-0001</t>
  </si>
  <si>
    <t>เครื่องทดสอบคอนกรีต</t>
  </si>
  <si>
    <t>4 อัน</t>
  </si>
  <si>
    <t>200-53-0002</t>
  </si>
  <si>
    <t>อุปกรณ์ทดสอบดิน</t>
  </si>
  <si>
    <t xml:space="preserve">  1 อัน</t>
  </si>
  <si>
    <t>200-54-0003</t>
  </si>
  <si>
    <t>เครื่องตบดิน</t>
  </si>
  <si>
    <t>6. ครุภัณฑ์ไฟฟ้าและวิทยุ</t>
  </si>
  <si>
    <t>107-50-0001</t>
  </si>
  <si>
    <t>เสาวิทยุสื่อสาร</t>
  </si>
  <si>
    <t>456-40-0001</t>
  </si>
  <si>
    <t>โทรทัศน์สี ชาร์ป 21 นี้ว</t>
  </si>
  <si>
    <t xml:space="preserve">  -   </t>
  </si>
  <si>
    <t>456-51-0002</t>
  </si>
  <si>
    <t>456-54-0003</t>
  </si>
  <si>
    <t>โทรทัศน์สี ซัมชุง 32 นิ้ว</t>
  </si>
  <si>
    <t>457-54-0004</t>
  </si>
  <si>
    <t>461-50-00018</t>
  </si>
  <si>
    <t>เครื่องรับส่งวิทยุ(ประจำที่)</t>
  </si>
  <si>
    <t xml:space="preserve">     ใช้ในกิจกรรม  อปพร.</t>
  </si>
  <si>
    <t>462-45-0001</t>
  </si>
  <si>
    <t>เครื่องขยายเสียง</t>
  </si>
  <si>
    <t>462-51-0002</t>
  </si>
  <si>
    <t>1ชุด</t>
  </si>
  <si>
    <t>462-58-0003</t>
  </si>
  <si>
    <t>เครื่องเสียง</t>
  </si>
  <si>
    <t>462-59-0004</t>
  </si>
  <si>
    <t>461-40-0001</t>
  </si>
  <si>
    <t>วิทยุเทปยี่ห้อพานาโชนิค</t>
  </si>
  <si>
    <t>464-56-00001-00011</t>
  </si>
  <si>
    <t>วิทยุสื่อสาร</t>
  </si>
  <si>
    <t>7. ครุภัณฑ์โฆษณาและเผยแพร่</t>
  </si>
  <si>
    <t>449-51-0001</t>
  </si>
  <si>
    <t>เครื่องถ่ายทอดภาพ</t>
  </si>
  <si>
    <t>452-47-0002</t>
  </si>
  <si>
    <t>กล้องดิจิตอล</t>
  </si>
  <si>
    <t>452-52-0003</t>
  </si>
  <si>
    <t>452-54-0004</t>
  </si>
  <si>
    <t>452-57-0005</t>
  </si>
  <si>
    <t>8. ครุภัณฑ์งานบ้านงานครัว</t>
  </si>
  <si>
    <t>438-48-0001</t>
  </si>
  <si>
    <t>เครื่องดูดฝุ่น</t>
  </si>
  <si>
    <t>438-58-0002</t>
  </si>
  <si>
    <t>800-52-0001</t>
  </si>
  <si>
    <t>หม้อหุงข้าว</t>
  </si>
  <si>
    <t>1 ใบ</t>
  </si>
  <si>
    <t>800-52-0002</t>
  </si>
  <si>
    <t>ถังใส่น้ำแข็ง</t>
  </si>
  <si>
    <t>800-54-0003</t>
  </si>
  <si>
    <t>กระติกน้ำร้อน</t>
  </si>
  <si>
    <t>800-57-0004</t>
  </si>
  <si>
    <t>434-46-0001</t>
  </si>
  <si>
    <t>ผ้าม่านหน้าต่าง 7 ช่อง</t>
  </si>
  <si>
    <t>434-51-0002</t>
  </si>
  <si>
    <t>ผ้าม่านหน้าต่างอาคารสำนักงาน</t>
  </si>
  <si>
    <t>434-58-0003</t>
  </si>
  <si>
    <t>ผ้าม่าน</t>
  </si>
  <si>
    <t>702-40-0001</t>
  </si>
  <si>
    <t>เตาแก๊ส  ชนิดหัวเดียวพร้อมถังแก๊ส</t>
  </si>
  <si>
    <t>442-49-0001</t>
  </si>
  <si>
    <t>เครื่องตัดหญ้าสะพายหลัง</t>
  </si>
  <si>
    <t>442-58-0002</t>
  </si>
  <si>
    <t>เครื่องตัดหญ้าแบบล้อจักรยาน</t>
  </si>
  <si>
    <t>703-41-0001</t>
  </si>
  <si>
    <t>ตู้เย็นยี่ห้อโตซิบา  ขนาด 3.8 คิว</t>
  </si>
  <si>
    <t>703-51-0002</t>
  </si>
  <si>
    <t>ตู้เย็นยี่ห้อชาร์ป  ขนาด 13.3 คิว</t>
  </si>
  <si>
    <t>703-55-0003</t>
  </si>
  <si>
    <t>ตู้เย็นพานาโชนิค ขนาด 6.4 คิว</t>
  </si>
  <si>
    <t>9. ครุภัณฑ์สำรวจ</t>
  </si>
  <si>
    <t>200-55-0004</t>
  </si>
  <si>
    <t xml:space="preserve">เทปวัดระยะ </t>
  </si>
  <si>
    <t>1 อัน</t>
  </si>
  <si>
    <t>086-56-0001</t>
  </si>
  <si>
    <t>เครื่องหาพิกัด GPS</t>
  </si>
  <si>
    <t>087-56-0001</t>
  </si>
  <si>
    <t>ล้อวัดระยะ</t>
  </si>
  <si>
    <t>087-57-0002</t>
  </si>
  <si>
    <t>11. ครุภัณฑ์คอมพิวเตอร์</t>
  </si>
  <si>
    <t>416-46-0002</t>
  </si>
  <si>
    <t>เครื่องคอมพิวเตอร์พร้อมอุปกรณ์</t>
  </si>
  <si>
    <t>จำหน่ายหน้าจอ</t>
  </si>
  <si>
    <t>โครงการถ่ายโอน</t>
  </si>
  <si>
    <t>416-48-0003</t>
  </si>
  <si>
    <t>416-48-0004</t>
  </si>
  <si>
    <t>416-49-0005</t>
  </si>
  <si>
    <t>416-49-0006</t>
  </si>
  <si>
    <t>416-51-0007</t>
  </si>
  <si>
    <t>416-52-0008</t>
  </si>
  <si>
    <t>416-52-0009</t>
  </si>
  <si>
    <t>416-53-0010</t>
  </si>
  <si>
    <t>416-53-0011</t>
  </si>
  <si>
    <t>416-53-0012</t>
  </si>
  <si>
    <t>416-56-0013</t>
  </si>
  <si>
    <t>416-56-0014</t>
  </si>
  <si>
    <t>416-56-0015-0024</t>
  </si>
  <si>
    <t>10 เครื่อง</t>
  </si>
  <si>
    <t>416-57-0025</t>
  </si>
  <si>
    <t>416-58-0026</t>
  </si>
  <si>
    <t>601-53-0001</t>
  </si>
  <si>
    <t>เครื่องปรินเตอร์</t>
  </si>
  <si>
    <t>601-54-0002</t>
  </si>
  <si>
    <t>เครื่องปริ้นเตอร์</t>
  </si>
  <si>
    <t>601-54-0003</t>
  </si>
  <si>
    <t>601-55-0004</t>
  </si>
  <si>
    <t>601-56-0005</t>
  </si>
  <si>
    <t>601-56-0006</t>
  </si>
  <si>
    <t>601-58-0007</t>
  </si>
  <si>
    <t>601-58-0008</t>
  </si>
  <si>
    <t xml:space="preserve"> ตั้งแต่วันที่ 1 ตุลาคม 2560 ถึง วันที่ 30 กันยายน 2561</t>
  </si>
  <si>
    <t>กระดาษทำการงบทรัพย์สิน</t>
  </si>
  <si>
    <t>ยอดยกมา</t>
  </si>
  <si>
    <t>รับเพิ่มระหว่างปี</t>
  </si>
  <si>
    <t>ปรับปรุง</t>
  </si>
  <si>
    <t>ยอดยกไป</t>
  </si>
  <si>
    <t>เพิ่ม</t>
  </si>
  <si>
    <t>ลด</t>
  </si>
  <si>
    <t>3. เสาวิทยุ</t>
  </si>
  <si>
    <t>4. บอร์ดประชาสัมพันธ์</t>
  </si>
  <si>
    <t>ครุภัณฑ์สำนักงาน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</si>
  <si>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</si>
  <si>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</si>
  <si>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</si>
  <si>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</si>
  <si>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</si>
  <si>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</si>
  <si>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ครุภัณฑ์งานบ้านงานครัว</t>
  </si>
  <si>
    <t>ครุภัณฑ์สำรวจ</t>
  </si>
  <si>
    <t>ครุภัณฑ์คอมพิวเตอร์</t>
  </si>
  <si>
    <t>442-61-0003-0004</t>
  </si>
  <si>
    <t>422-61-00034</t>
  </si>
  <si>
    <t>เครื่องคอมพิวเตอร์แบบพกพาพร้อมอุปกรณ์</t>
  </si>
  <si>
    <t>416-61-0027</t>
  </si>
  <si>
    <t>406-61-0066-67</t>
  </si>
  <si>
    <t>ณ วันที่   30 กันยายน  2561</t>
  </si>
  <si>
    <t>สำหรับปี สิ้นสุดวันที่   30  กันยายน   2561</t>
  </si>
  <si>
    <t>ทะเบียนทรัพย์สิน  ประจำปีงบประมาณ  2561 (หมายเหตุ 1)</t>
  </si>
  <si>
    <t>เงินรอคืนจังหวัด (เงินอบรมอาชีพผู้ผ่านการบำบัดฯ)</t>
  </si>
  <si>
    <t>เงินรอคืนจังหวัด (เงินส่งเสริมบำบัดผู้ติดยาเสพติด)</t>
  </si>
  <si>
    <t>เงินรอคืนจังหวัด (ค่าตอบแทนเงินสวัสดิการครู)</t>
  </si>
  <si>
    <t>เงินสวัสดิการค่ารักษาพยาบาล</t>
  </si>
  <si>
    <t>รายละเอียด เงินประกันสัญญา</t>
  </si>
  <si>
    <t>ณ วันที่ 30 กันยายน  2561</t>
  </si>
  <si>
    <t>ชื่อ-สกุล</t>
  </si>
  <si>
    <t>เลขที่สัญญาจ้าง/ใบสั่งจ้าง</t>
  </si>
  <si>
    <t>ลงวันที่</t>
  </si>
  <si>
    <t>ครบกำหนด</t>
  </si>
  <si>
    <t>นายสมศักดิ์  นวลมณี</t>
  </si>
  <si>
    <t>เขียนภาพฝาผนัง</t>
  </si>
  <si>
    <t>ใบสั่งจ้าง   16  /2557</t>
  </si>
  <si>
    <t>หจก.พรกายสิทธิ์</t>
  </si>
  <si>
    <t>โครงการขุดเหมืองน้ำ ม.4</t>
  </si>
  <si>
    <t>สัญญาจ้าง 2/2560</t>
  </si>
  <si>
    <t>โครงการวางท่อ คสล ม.5</t>
  </si>
  <si>
    <t>สัญญาจ้าง 3/2560</t>
  </si>
  <si>
    <t>นายแถม ไพลขุนทด</t>
  </si>
  <si>
    <t>โครงการต่อเติมห้องเก็บของ</t>
  </si>
  <si>
    <t>ใบสั่งจ้างที่ 76/2560</t>
  </si>
  <si>
    <t>นายสงัด  เมือกขุนทด</t>
  </si>
  <si>
    <t>โครงการก่อสร้างลาน คสล ม.8</t>
  </si>
  <si>
    <t>ใบสั่งจ้างเลขที่ 152/2560</t>
  </si>
  <si>
    <t>โครงการก่อสร้างถนน คสล ม.3</t>
  </si>
  <si>
    <t>สัญญาจ้างที่ 12/2560</t>
  </si>
  <si>
    <t>หจก.ด่านขุนทดกิตติชัย</t>
  </si>
  <si>
    <t>สัญญาจ้างที่ 18/2560</t>
  </si>
  <si>
    <t>หจก. ป ชินวงศ์ก่อสร้าง</t>
  </si>
  <si>
    <t>โครงการก่อสร้างถนนลาดยาง ม.11</t>
  </si>
  <si>
    <t>สัญญาจ้างที่ 23/2560</t>
  </si>
  <si>
    <t>หจก.อัศวพลการโยธา</t>
  </si>
  <si>
    <t>โครงการก่อสร้าง คสล .15</t>
  </si>
  <si>
    <t>สัญญาจ้างที่ 6/2561</t>
  </si>
  <si>
    <t>โครงการก่อสร้าง คสล .15-7</t>
  </si>
  <si>
    <t>สัญญาจ้างที่ 7/2561</t>
  </si>
  <si>
    <t>โครงการก่อสร้าง คสล ม.1-5</t>
  </si>
  <si>
    <t>สัญญาจ้างที่ 12/2561</t>
  </si>
  <si>
    <t>ร้านศรีไชย</t>
  </si>
  <si>
    <t>โครงการจัดทำป้ายประชาสัมพันธ์</t>
  </si>
  <si>
    <t>สัญญาจ้างที่ 13/2561</t>
  </si>
  <si>
    <t>โครงการก่อสร้างลานคอนกรีตรอบอาคาร</t>
  </si>
  <si>
    <t>สัญญาจ้างที่ 15/2561</t>
  </si>
  <si>
    <t xml:space="preserve">โครงการก่อสร้างถนนหินคลุก  ม.13 </t>
  </si>
  <si>
    <t>สัญญาจ้างที่ 20/2561</t>
  </si>
  <si>
    <t>หจก. ด่านขุนทดกิตติชัย</t>
  </si>
  <si>
    <t>โครงการก่อสร้างถนน คสล ทางเข้าเทศบาล</t>
  </si>
  <si>
    <t>สัญญาจ้างที่ 25/2561</t>
  </si>
  <si>
    <t>ยังไม่ส่งมอบ</t>
  </si>
  <si>
    <t>โครงการก่อสร้างถนน คสล  ม.11</t>
  </si>
  <si>
    <t>สัญญาจ้างที่ 23/2561</t>
  </si>
  <si>
    <t>โครงการก่อสร้างถนน คสล  ม.12</t>
  </si>
  <si>
    <t>สัญญาจ้างที่ 24/2561</t>
  </si>
  <si>
    <t>หจก. พรกายสิทธิ์</t>
  </si>
  <si>
    <t>โครงการก่อสร้างถนนหินคลุก ถนนใหญ่ไปปั๊ม ปตท</t>
  </si>
  <si>
    <t>สัญญาจ้างที่ 29/2561</t>
  </si>
  <si>
    <t>โครงการก่อสร้างถนน คสล สะพาน ม.10</t>
  </si>
  <si>
    <t>สัญญาจ้างที่ 30/2561</t>
  </si>
  <si>
    <t>โครงการก่อสร้างถนนคอนกรีต ม.4</t>
  </si>
  <si>
    <t>สัญญาจ้างที่ 32/2561</t>
  </si>
  <si>
    <t>โครงการก่อสร้างถนนคอนกรีตหลังอนามัย ม.10</t>
  </si>
  <si>
    <t>สัญญาจ้างที่ 33/2561</t>
  </si>
  <si>
    <t>โครงการก่อสร้างถนนคอนกรีต ม.12</t>
  </si>
  <si>
    <t>สัญญาจ้างที่ 34/2561</t>
  </si>
  <si>
    <t>หจก. กิจโสภา 36</t>
  </si>
  <si>
    <t>โครงการก่อสร้างป้ายเทศบาล</t>
  </si>
  <si>
    <t>สัญญาจ้างที่ 35/2561</t>
  </si>
  <si>
    <t>โครงการก่อสร้างถนน คสล ม.14</t>
  </si>
  <si>
    <t>สัญญาจ้างที่ 36/2561</t>
  </si>
  <si>
    <t>โครงการก่อสร้างคุมหลังคา ศพด</t>
  </si>
  <si>
    <t>สัญญาจ้างที่ 37/2561</t>
  </si>
  <si>
    <t>หจก. รุ่งเรือง (1994)</t>
  </si>
  <si>
    <t>โครงการก่อสร้างห้องน้ำ ทต</t>
  </si>
  <si>
    <t>สัญญาจ้างที่ 38/2561</t>
  </si>
  <si>
    <t>รวมเป็นเงิน</t>
  </si>
  <si>
    <t xml:space="preserve">กระดาษทำการโอนเพิ่ม-ลดงบประมาณ </t>
  </si>
  <si>
    <t>งปม</t>
  </si>
  <si>
    <t>รายงาน</t>
  </si>
  <si>
    <t>โอนเพิ่ม</t>
  </si>
  <si>
    <t>โอนลด</t>
  </si>
  <si>
    <t>เงินเดือนฝ่ายการเมือง</t>
  </si>
  <si>
    <t>เงินเดือนฝ่ายประจำ</t>
  </si>
  <si>
    <t>ค่าที่ดิน</t>
  </si>
  <si>
    <t>รวมรายจ่ายตามงบประมาณ</t>
  </si>
  <si>
    <t>งบทดลองหลังปิดบัญชี</t>
  </si>
  <si>
    <t>งบทดลองก่อนปิดบัญชี</t>
  </si>
  <si>
    <t>รายการทรัพย์สินเพิ่ม</t>
  </si>
  <si>
    <t>เลขที่ฏีกา</t>
  </si>
  <si>
    <t>ฎ475/2561</t>
  </si>
  <si>
    <t>เครื่องปรับอากาศ แบบติดพนัง ขนาดรุ่น 24,000 บีทียู
พร้อมติดตั้ง ยี่ห้อ Midea รุ่น MSABE -24 CRN8-PC6</t>
  </si>
  <si>
    <t>ฎ556/2561</t>
  </si>
  <si>
    <t>เครื่องคอมพิวเตอร์แบบพกพา ยี่ห้อ Acer A515-51G5560</t>
  </si>
  <si>
    <t>ฎ566/2561</t>
  </si>
  <si>
    <t>ตู้เหล็กเก็บเอกสารบานเลื่อนทึบ สีเทาสลับ ขนาด 4 ฟุต</t>
  </si>
  <si>
    <t xml:space="preserve">รถตู้ รับส่งนักเรียน </t>
  </si>
  <si>
    <t>2 คัน</t>
  </si>
  <si>
    <t>ได้รับบริจาค</t>
  </si>
  <si>
    <t>เครื่องตัดหญ้าแบบเครื่องยนต์ 2 จังหวัด MAKITA RBC411U 
เป็นเครื่องตัดหญ้าแบบสะพาย เครื่องยนต์ไม่น้อยกว่า 1.5 แรงม้า 
ปริมาตรกระบอกสูบไม่น้อยกว่า 40.2 ซีซี พร้อมใบมีด</t>
  </si>
  <si>
    <t>ฎ117/2561</t>
  </si>
  <si>
    <t>รถตู้รับส่งนักเรียน</t>
  </si>
  <si>
    <t>001-61-0006-7</t>
  </si>
  <si>
    <t>โครงการก่อสร้างป้ายประชาสัมพันธ์</t>
  </si>
  <si>
    <t>โครงการก่อสร้างลานคอนกรีต</t>
  </si>
  <si>
    <t xml:space="preserve">โครงการก่อสร้างห้องน้ำ </t>
  </si>
  <si>
    <t>โครงการก่อสร้างโรงครัวเทศบาล</t>
  </si>
  <si>
    <t>โครงการก่อสร้างซุ้มเฉลิมพระเกียรติ</t>
  </si>
  <si>
    <t>โทรทัศน์ cctv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</si>
</sst>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\(#,##0.00\)"/>
    <numFmt numFmtId="189" formatCode="[$-107041E]d\ mmmm\ yyyy;@"/>
    <numFmt numFmtId="190" formatCode="[$-1041E]#,##0.00;\-#,##0.00"/>
    <numFmt numFmtId="191" formatCode="[$-1041E]#,##0.00;\(#,##0.00\);&quot;-&quot;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Accounting"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u val="single"/>
      <sz val="16"/>
      <name val="TH SarabunPSK"/>
      <family val="2"/>
    </font>
    <font>
      <u val="singleAccounting"/>
      <sz val="16"/>
      <name val="TH SarabunPSK"/>
      <family val="2"/>
    </font>
    <font>
      <b/>
      <sz val="20"/>
      <color indexed="8"/>
      <name val="TH SarabunPSK"/>
      <family val="2"/>
    </font>
    <font>
      <sz val="16"/>
      <color indexed="55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8"/>
      <name val="Tahoma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Accounting"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rgb="FF000000"/>
      <name val="TH SarabunPSK"/>
      <family val="2"/>
    </font>
    <font>
      <b/>
      <u val="single"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FF"/>
      <name val="TH SarabunPSK"/>
      <family val="2"/>
    </font>
    <font>
      <sz val="16"/>
      <color rgb="FFA9A9A9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double"/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D3D3D3"/>
      </left>
      <right style="thin">
        <color rgb="FFD3D3D3"/>
      </right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/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A9A9A9"/>
      </top>
      <bottom style="thin">
        <color rgb="FFD3D3D3"/>
      </bottom>
    </border>
    <border>
      <left style="thin">
        <color rgb="FFD3D3D3"/>
      </left>
      <right/>
      <top/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43" fontId="48" fillId="0" borderId="0" xfId="33" applyFont="1" applyAlignment="1">
      <alignment/>
    </xf>
    <xf numFmtId="0" fontId="49" fillId="0" borderId="0" xfId="0" applyFont="1" applyAlignment="1">
      <alignment/>
    </xf>
    <xf numFmtId="43" fontId="48" fillId="0" borderId="10" xfId="33" applyFont="1" applyBorder="1" applyAlignment="1">
      <alignment/>
    </xf>
    <xf numFmtId="0" fontId="49" fillId="0" borderId="0" xfId="0" applyFont="1" applyAlignment="1">
      <alignment horizontal="center"/>
    </xf>
    <xf numFmtId="43" fontId="49" fillId="0" borderId="0" xfId="33" applyFont="1" applyAlignment="1">
      <alignment horizontal="center"/>
    </xf>
    <xf numFmtId="43" fontId="49" fillId="0" borderId="0" xfId="33" applyFont="1" applyAlignment="1">
      <alignment/>
    </xf>
    <xf numFmtId="43" fontId="48" fillId="0" borderId="11" xfId="33" applyFont="1" applyBorder="1" applyAlignment="1">
      <alignment/>
    </xf>
    <xf numFmtId="43" fontId="49" fillId="0" borderId="11" xfId="33" applyFont="1" applyBorder="1" applyAlignment="1">
      <alignment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inden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33" applyFont="1" applyFill="1" applyAlignment="1">
      <alignment/>
    </xf>
    <xf numFmtId="43" fontId="5" fillId="0" borderId="12" xfId="33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43" fontId="4" fillId="0" borderId="14" xfId="33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0" xfId="33" applyFont="1" applyFill="1" applyAlignment="1">
      <alignment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43" fontId="5" fillId="0" borderId="17" xfId="33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3" fontId="4" fillId="0" borderId="0" xfId="33" applyFont="1" applyFill="1" applyBorder="1" applyAlignment="1">
      <alignment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left"/>
    </xf>
    <xf numFmtId="43" fontId="4" fillId="0" borderId="0" xfId="33" applyFont="1" applyFill="1" applyAlignment="1">
      <alignment horizontal="left"/>
    </xf>
    <xf numFmtId="43" fontId="5" fillId="0" borderId="14" xfId="33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33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3" fontId="4" fillId="0" borderId="13" xfId="33" applyFont="1" applyFill="1" applyBorder="1" applyAlignment="1">
      <alignment/>
    </xf>
    <xf numFmtId="43" fontId="4" fillId="0" borderId="17" xfId="33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8" fillId="0" borderId="0" xfId="0" applyFont="1" applyAlignment="1">
      <alignment horizontal="right"/>
    </xf>
    <xf numFmtId="43" fontId="49" fillId="0" borderId="20" xfId="33" applyFont="1" applyBorder="1" applyAlignment="1">
      <alignment/>
    </xf>
    <xf numFmtId="0" fontId="49" fillId="0" borderId="12" xfId="0" applyFont="1" applyBorder="1" applyAlignment="1">
      <alignment horizontal="center"/>
    </xf>
    <xf numFmtId="43" fontId="49" fillId="0" borderId="12" xfId="33" applyFont="1" applyBorder="1" applyAlignment="1">
      <alignment horizontal="center"/>
    </xf>
    <xf numFmtId="0" fontId="48" fillId="0" borderId="12" xfId="0" applyFont="1" applyBorder="1" applyAlignment="1">
      <alignment/>
    </xf>
    <xf numFmtId="43" fontId="48" fillId="0" borderId="12" xfId="33" applyFont="1" applyBorder="1" applyAlignment="1">
      <alignment/>
    </xf>
    <xf numFmtId="43" fontId="49" fillId="0" borderId="12" xfId="33" applyFont="1" applyBorder="1" applyAlignment="1">
      <alignment/>
    </xf>
    <xf numFmtId="43" fontId="48" fillId="0" borderId="0" xfId="33" applyFont="1" applyBorder="1" applyAlignment="1">
      <alignment/>
    </xf>
    <xf numFmtId="43" fontId="48" fillId="0" borderId="0" xfId="0" applyNumberFormat="1" applyFont="1" applyAlignment="1">
      <alignment/>
    </xf>
    <xf numFmtId="43" fontId="49" fillId="0" borderId="10" xfId="0" applyNumberFormat="1" applyFont="1" applyBorder="1" applyAlignment="1">
      <alignment/>
    </xf>
    <xf numFmtId="43" fontId="49" fillId="0" borderId="0" xfId="33" applyFont="1" applyBorder="1" applyAlignment="1">
      <alignment/>
    </xf>
    <xf numFmtId="43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187" fontId="48" fillId="0" borderId="0" xfId="33" applyNumberFormat="1" applyFont="1" applyAlignment="1">
      <alignment horizontal="center"/>
    </xf>
    <xf numFmtId="187" fontId="49" fillId="0" borderId="12" xfId="33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187" fontId="48" fillId="0" borderId="12" xfId="33" applyNumberFormat="1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8" fillId="0" borderId="21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1" xfId="0" applyFont="1" applyBorder="1" applyAlignment="1">
      <alignment/>
    </xf>
    <xf numFmtId="0" fontId="48" fillId="0" borderId="22" xfId="0" applyFont="1" applyBorder="1" applyAlignment="1">
      <alignment horizontal="center"/>
    </xf>
    <xf numFmtId="43" fontId="0" fillId="0" borderId="0" xfId="33" applyFont="1" applyAlignment="1">
      <alignment/>
    </xf>
    <xf numFmtId="0" fontId="49" fillId="0" borderId="0" xfId="0" applyFont="1" applyAlignment="1">
      <alignment horizontal="left"/>
    </xf>
    <xf numFmtId="43" fontId="49" fillId="0" borderId="0" xfId="33" applyFont="1" applyFill="1" applyAlignment="1">
      <alignment horizontal="center"/>
    </xf>
    <xf numFmtId="0" fontId="49" fillId="0" borderId="12" xfId="0" applyFont="1" applyBorder="1" applyAlignment="1">
      <alignment horizontal="left"/>
    </xf>
    <xf numFmtId="43" fontId="49" fillId="0" borderId="12" xfId="33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left"/>
    </xf>
    <xf numFmtId="43" fontId="48" fillId="0" borderId="14" xfId="33" applyFont="1" applyFill="1" applyBorder="1" applyAlignment="1">
      <alignment horizontal="center"/>
    </xf>
    <xf numFmtId="0" fontId="48" fillId="0" borderId="14" xfId="0" applyFont="1" applyBorder="1" applyAlignment="1">
      <alignment vertical="top"/>
    </xf>
    <xf numFmtId="0" fontId="48" fillId="0" borderId="14" xfId="0" applyFont="1" applyBorder="1" applyAlignment="1">
      <alignment horizontal="left" vertical="top"/>
    </xf>
    <xf numFmtId="43" fontId="48" fillId="0" borderId="14" xfId="33" applyFont="1" applyFill="1" applyBorder="1" applyAlignment="1">
      <alignment vertical="top"/>
    </xf>
    <xf numFmtId="43" fontId="48" fillId="0" borderId="23" xfId="33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left"/>
    </xf>
    <xf numFmtId="43" fontId="48" fillId="0" borderId="0" xfId="33" applyFont="1" applyFill="1" applyBorder="1" applyAlignment="1">
      <alignment/>
    </xf>
    <xf numFmtId="0" fontId="48" fillId="0" borderId="0" xfId="0" applyFont="1" applyAlignment="1">
      <alignment horizontal="left"/>
    </xf>
    <xf numFmtId="43" fontId="48" fillId="0" borderId="0" xfId="33" applyFont="1" applyFill="1" applyAlignment="1">
      <alignment/>
    </xf>
    <xf numFmtId="0" fontId="48" fillId="0" borderId="12" xfId="0" applyFont="1" applyBorder="1" applyAlignment="1">
      <alignment vertical="top"/>
    </xf>
    <xf numFmtId="0" fontId="48" fillId="0" borderId="12" xfId="0" applyFont="1" applyBorder="1" applyAlignment="1">
      <alignment vertical="top" wrapText="1"/>
    </xf>
    <xf numFmtId="43" fontId="48" fillId="0" borderId="12" xfId="33" applyFont="1" applyBorder="1" applyAlignment="1">
      <alignment vertical="top"/>
    </xf>
    <xf numFmtId="43" fontId="49" fillId="0" borderId="23" xfId="33" applyFont="1" applyBorder="1" applyAlignment="1">
      <alignment/>
    </xf>
    <xf numFmtId="0" fontId="48" fillId="0" borderId="0" xfId="0" applyFont="1" applyAlignment="1">
      <alignment/>
    </xf>
    <xf numFmtId="0" fontId="49" fillId="0" borderId="12" xfId="0" applyFont="1" applyBorder="1" applyAlignment="1">
      <alignment horizontal="center" vertical="center"/>
    </xf>
    <xf numFmtId="43" fontId="5" fillId="0" borderId="19" xfId="33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8" fillId="0" borderId="24" xfId="0" applyFont="1" applyBorder="1" applyAlignment="1">
      <alignment/>
    </xf>
    <xf numFmtId="0" fontId="4" fillId="0" borderId="14" xfId="0" applyFont="1" applyBorder="1" applyAlignment="1">
      <alignment/>
    </xf>
    <xf numFmtId="43" fontId="4" fillId="0" borderId="24" xfId="33" applyFont="1" applyBorder="1" applyAlignment="1">
      <alignment/>
    </xf>
    <xf numFmtId="43" fontId="4" fillId="0" borderId="24" xfId="33" applyFont="1" applyBorder="1" applyAlignment="1">
      <alignment horizontal="center"/>
    </xf>
    <xf numFmtId="0" fontId="4" fillId="0" borderId="24" xfId="0" applyFont="1" applyBorder="1" applyAlignment="1">
      <alignment/>
    </xf>
    <xf numFmtId="15" fontId="4" fillId="0" borderId="24" xfId="0" applyNumberFormat="1" applyFont="1" applyBorder="1" applyAlignment="1">
      <alignment horizontal="center"/>
    </xf>
    <xf numFmtId="0" fontId="48" fillId="0" borderId="14" xfId="0" applyFont="1" applyBorder="1" applyAlignment="1">
      <alignment/>
    </xf>
    <xf numFmtId="43" fontId="4" fillId="0" borderId="14" xfId="33" applyFont="1" applyBorder="1" applyAlignment="1">
      <alignment/>
    </xf>
    <xf numFmtId="0" fontId="5" fillId="0" borderId="21" xfId="0" applyFont="1" applyBorder="1" applyAlignment="1">
      <alignment horizontal="center"/>
    </xf>
    <xf numFmtId="43" fontId="5" fillId="0" borderId="21" xfId="33" applyFont="1" applyBorder="1" applyAlignment="1">
      <alignment horizontal="center"/>
    </xf>
    <xf numFmtId="0" fontId="5" fillId="0" borderId="12" xfId="0" applyFont="1" applyBorder="1" applyAlignment="1">
      <alignment/>
    </xf>
    <xf numFmtId="43" fontId="5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43" fontId="4" fillId="0" borderId="0" xfId="33" applyFont="1" applyAlignment="1">
      <alignment/>
    </xf>
    <xf numFmtId="43" fontId="48" fillId="0" borderId="0" xfId="33" applyFont="1" applyAlignment="1">
      <alignment/>
    </xf>
    <xf numFmtId="43" fontId="50" fillId="0" borderId="0" xfId="33" applyFont="1" applyBorder="1" applyAlignment="1">
      <alignment/>
    </xf>
    <xf numFmtId="0" fontId="51" fillId="0" borderId="0" xfId="0" applyFont="1" applyAlignment="1">
      <alignment/>
    </xf>
    <xf numFmtId="188" fontId="48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188" fontId="9" fillId="0" borderId="0" xfId="33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43" fontId="5" fillId="0" borderId="20" xfId="33" applyFont="1" applyFill="1" applyBorder="1" applyAlignment="1">
      <alignment/>
    </xf>
    <xf numFmtId="43" fontId="5" fillId="0" borderId="0" xfId="33" applyFont="1" applyFill="1" applyAlignment="1">
      <alignment horizontal="center"/>
    </xf>
    <xf numFmtId="0" fontId="49" fillId="0" borderId="0" xfId="0" applyFont="1" applyAlignment="1">
      <alignment horizontal="left" indent="1"/>
    </xf>
    <xf numFmtId="43" fontId="9" fillId="0" borderId="0" xfId="33" applyFont="1" applyFill="1" applyAlignment="1">
      <alignment/>
    </xf>
    <xf numFmtId="43" fontId="2" fillId="0" borderId="0" xfId="33" applyFont="1" applyFill="1" applyAlignment="1">
      <alignment/>
    </xf>
    <xf numFmtId="0" fontId="2" fillId="0" borderId="0" xfId="0" applyFont="1" applyFill="1" applyAlignment="1">
      <alignment horizontal="center" vertical="justify"/>
    </xf>
    <xf numFmtId="0" fontId="3" fillId="0" borderId="12" xfId="0" applyFont="1" applyFill="1" applyBorder="1" applyAlignment="1">
      <alignment horizontal="center" vertical="center"/>
    </xf>
    <xf numFmtId="43" fontId="3" fillId="0" borderId="12" xfId="33" applyFont="1" applyFill="1" applyBorder="1" applyAlignment="1">
      <alignment horizontal="center" vertical="center"/>
    </xf>
    <xf numFmtId="43" fontId="3" fillId="0" borderId="12" xfId="33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49" fillId="0" borderId="2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3" fontId="3" fillId="0" borderId="25" xfId="33" applyFont="1" applyFill="1" applyBorder="1" applyAlignment="1">
      <alignment horizontal="center" vertical="center"/>
    </xf>
    <xf numFmtId="43" fontId="3" fillId="0" borderId="25" xfId="33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48" fillId="0" borderId="19" xfId="0" applyFont="1" applyBorder="1" applyAlignment="1">
      <alignment/>
    </xf>
    <xf numFmtId="0" fontId="2" fillId="0" borderId="26" xfId="0" applyFont="1" applyFill="1" applyBorder="1" applyAlignment="1">
      <alignment/>
    </xf>
    <xf numFmtId="43" fontId="2" fillId="0" borderId="24" xfId="33" applyFont="1" applyFill="1" applyBorder="1" applyAlignment="1">
      <alignment/>
    </xf>
    <xf numFmtId="0" fontId="2" fillId="0" borderId="24" xfId="0" applyFont="1" applyFill="1" applyBorder="1" applyAlignment="1">
      <alignment horizontal="center" vertical="justify"/>
    </xf>
    <xf numFmtId="0" fontId="48" fillId="0" borderId="13" xfId="0" applyFont="1" applyBorder="1" applyAlignment="1">
      <alignment/>
    </xf>
    <xf numFmtId="0" fontId="2" fillId="0" borderId="27" xfId="0" applyFont="1" applyFill="1" applyBorder="1" applyAlignment="1">
      <alignment/>
    </xf>
    <xf numFmtId="43" fontId="2" fillId="0" borderId="14" xfId="33" applyFont="1" applyFill="1" applyBorder="1" applyAlignment="1">
      <alignment/>
    </xf>
    <xf numFmtId="0" fontId="2" fillId="0" borderId="14" xfId="0" applyFont="1" applyFill="1" applyBorder="1" applyAlignment="1">
      <alignment horizontal="center" vertical="justify"/>
    </xf>
    <xf numFmtId="0" fontId="48" fillId="0" borderId="15" xfId="0" applyFont="1" applyBorder="1" applyAlignment="1">
      <alignment/>
    </xf>
    <xf numFmtId="0" fontId="48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43" fontId="2" fillId="0" borderId="17" xfId="33" applyFont="1" applyFill="1" applyBorder="1" applyAlignment="1">
      <alignment/>
    </xf>
    <xf numFmtId="0" fontId="2" fillId="0" borderId="17" xfId="0" applyFont="1" applyFill="1" applyBorder="1" applyAlignment="1">
      <alignment horizontal="center" vertical="justify"/>
    </xf>
    <xf numFmtId="0" fontId="52" fillId="0" borderId="25" xfId="0" applyFont="1" applyBorder="1" applyAlignment="1">
      <alignment/>
    </xf>
    <xf numFmtId="0" fontId="48" fillId="0" borderId="25" xfId="0" applyFont="1" applyBorder="1" applyAlignment="1">
      <alignment/>
    </xf>
    <xf numFmtId="0" fontId="2" fillId="0" borderId="25" xfId="0" applyFont="1" applyFill="1" applyBorder="1" applyAlignment="1">
      <alignment/>
    </xf>
    <xf numFmtId="43" fontId="2" fillId="0" borderId="25" xfId="33" applyFont="1" applyFill="1" applyBorder="1" applyAlignment="1">
      <alignment/>
    </xf>
    <xf numFmtId="0" fontId="2" fillId="0" borderId="25" xfId="0" applyFont="1" applyFill="1" applyBorder="1" applyAlignment="1">
      <alignment horizontal="center" vertical="justify"/>
    </xf>
    <xf numFmtId="0" fontId="2" fillId="0" borderId="2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3" fontId="2" fillId="0" borderId="16" xfId="33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13" xfId="33" applyFont="1" applyFill="1" applyBorder="1" applyAlignment="1">
      <alignment/>
    </xf>
    <xf numFmtId="43" fontId="3" fillId="0" borderId="28" xfId="33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8" fillId="0" borderId="24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43" fontId="3" fillId="0" borderId="12" xfId="33" applyFont="1" applyFill="1" applyBorder="1" applyAlignment="1">
      <alignment/>
    </xf>
    <xf numFmtId="0" fontId="3" fillId="0" borderId="12" xfId="0" applyFont="1" applyFill="1" applyBorder="1" applyAlignment="1">
      <alignment horizontal="center" vertical="justify"/>
    </xf>
    <xf numFmtId="189" fontId="49" fillId="0" borderId="12" xfId="0" applyNumberFormat="1" applyFont="1" applyBorder="1" applyAlignment="1">
      <alignment horizontal="center"/>
    </xf>
    <xf numFmtId="189" fontId="48" fillId="0" borderId="12" xfId="0" applyNumberFormat="1" applyFont="1" applyBorder="1" applyAlignment="1">
      <alignment horizontal="center"/>
    </xf>
    <xf numFmtId="43" fontId="48" fillId="0" borderId="23" xfId="33" applyFont="1" applyBorder="1" applyAlignment="1">
      <alignment/>
    </xf>
    <xf numFmtId="189" fontId="48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53" fillId="33" borderId="0" xfId="0" applyNumberFormat="1" applyFont="1" applyFill="1" applyBorder="1" applyAlignment="1">
      <alignment horizontal="center" vertical="center" wrapText="1" readingOrder="1"/>
    </xf>
    <xf numFmtId="0" fontId="54" fillId="0" borderId="29" xfId="0" applyNumberFormat="1" applyFont="1" applyFill="1" applyBorder="1" applyAlignment="1">
      <alignment vertical="top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4" fillId="0" borderId="3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0" fontId="55" fillId="0" borderId="12" xfId="0" applyNumberFormat="1" applyFont="1" applyFill="1" applyBorder="1" applyAlignment="1">
      <alignment horizontal="right" vertical="center" wrapText="1" readingOrder="1"/>
    </xf>
    <xf numFmtId="0" fontId="55" fillId="0" borderId="12" xfId="0" applyNumberFormat="1" applyFont="1" applyFill="1" applyBorder="1" applyAlignment="1">
      <alignment horizontal="right" vertical="center" wrapText="1" readingOrder="1"/>
    </xf>
    <xf numFmtId="190" fontId="53" fillId="0" borderId="12" xfId="0" applyNumberFormat="1" applyFont="1" applyFill="1" applyBorder="1" applyAlignment="1">
      <alignment horizontal="right" vertical="center" wrapText="1" readingOrder="1"/>
    </xf>
    <xf numFmtId="0" fontId="53" fillId="0" borderId="12" xfId="0" applyNumberFormat="1" applyFont="1" applyFill="1" applyBorder="1" applyAlignment="1">
      <alignment horizontal="right" vertical="center" wrapText="1" readingOrder="1"/>
    </xf>
    <xf numFmtId="0" fontId="53" fillId="33" borderId="0" xfId="0" applyNumberFormat="1" applyFont="1" applyFill="1" applyBorder="1" applyAlignment="1">
      <alignment horizontal="center" vertical="center" wrapText="1" readingOrder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vertical="top" wrapText="1" readingOrder="1"/>
    </xf>
    <xf numFmtId="0" fontId="55" fillId="0" borderId="31" xfId="0" applyNumberFormat="1" applyFont="1" applyFill="1" applyBorder="1" applyAlignment="1">
      <alignment horizontal="left" vertical="top" wrapText="1" readingOrder="1"/>
    </xf>
    <xf numFmtId="0" fontId="55" fillId="0" borderId="31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5" fillId="0" borderId="12" xfId="0" applyNumberFormat="1" applyFont="1" applyFill="1" applyBorder="1" applyAlignment="1">
      <alignment horizontal="left" vertical="center" wrapText="1" readingOrder="1"/>
    </xf>
    <xf numFmtId="0" fontId="55" fillId="0" borderId="32" xfId="0" applyNumberFormat="1" applyFont="1" applyFill="1" applyBorder="1" applyAlignment="1">
      <alignment horizontal="right" vertical="center" wrapText="1" readingOrder="1"/>
    </xf>
    <xf numFmtId="0" fontId="55" fillId="0" borderId="32" xfId="0" applyNumberFormat="1" applyFont="1" applyFill="1" applyBorder="1" applyAlignment="1">
      <alignment horizontal="right" vertical="center" wrapText="1" readingOrder="1"/>
    </xf>
    <xf numFmtId="0" fontId="55" fillId="0" borderId="33" xfId="0" applyNumberFormat="1" applyFont="1" applyFill="1" applyBorder="1" applyAlignment="1">
      <alignment horizontal="left" vertical="center" wrapText="1" readingOrder="1"/>
    </xf>
    <xf numFmtId="191" fontId="55" fillId="0" borderId="34" xfId="0" applyNumberFormat="1" applyFont="1" applyFill="1" applyBorder="1" applyAlignment="1">
      <alignment horizontal="right" vertical="center" wrapText="1" readingOrder="1"/>
    </xf>
    <xf numFmtId="191" fontId="55" fillId="0" borderId="34" xfId="0" applyNumberFormat="1" applyFont="1" applyFill="1" applyBorder="1" applyAlignment="1">
      <alignment horizontal="right" vertical="center" wrapText="1" readingOrder="1"/>
    </xf>
    <xf numFmtId="43" fontId="53" fillId="0" borderId="0" xfId="33" applyFont="1" applyFill="1" applyBorder="1" applyAlignment="1">
      <alignment horizontal="center" vertical="center" wrapText="1" readingOrder="1"/>
    </xf>
    <xf numFmtId="43" fontId="4" fillId="0" borderId="0" xfId="33" applyFont="1" applyFill="1" applyBorder="1" applyAlignment="1">
      <alignment/>
    </xf>
    <xf numFmtId="43" fontId="5" fillId="0" borderId="0" xfId="33" applyFont="1" applyFill="1" applyBorder="1" applyAlignment="1">
      <alignment/>
    </xf>
    <xf numFmtId="43" fontId="4" fillId="0" borderId="0" xfId="33" applyFont="1" applyFill="1" applyBorder="1" applyAlignment="1">
      <alignment/>
    </xf>
    <xf numFmtId="0" fontId="56" fillId="0" borderId="35" xfId="0" applyNumberFormat="1" applyFont="1" applyFill="1" applyBorder="1" applyAlignment="1">
      <alignment horizontal="right" vertical="center" wrapText="1" readingOrder="1"/>
    </xf>
    <xf numFmtId="43" fontId="8" fillId="0" borderId="0" xfId="33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43" fontId="5" fillId="0" borderId="0" xfId="33" applyFont="1" applyFill="1" applyBorder="1" applyAlignment="1">
      <alignment horizontal="center" vertical="center"/>
    </xf>
    <xf numFmtId="43" fontId="4" fillId="0" borderId="0" xfId="33" applyFont="1" applyFill="1" applyBorder="1" applyAlignment="1">
      <alignment vertical="top" wrapText="1"/>
    </xf>
    <xf numFmtId="43" fontId="53" fillId="0" borderId="36" xfId="33" applyFont="1" applyFill="1" applyBorder="1" applyAlignment="1">
      <alignment horizontal="center" vertical="center" wrapText="1" readingOrder="1"/>
    </xf>
    <xf numFmtId="43" fontId="4" fillId="0" borderId="37" xfId="33" applyFont="1" applyFill="1" applyBorder="1" applyAlignment="1">
      <alignment vertical="top" wrapText="1"/>
    </xf>
    <xf numFmtId="43" fontId="53" fillId="0" borderId="35" xfId="33" applyFont="1" applyFill="1" applyBorder="1" applyAlignment="1">
      <alignment horizontal="center" vertical="center" wrapText="1" readingOrder="1"/>
    </xf>
    <xf numFmtId="43" fontId="53" fillId="0" borderId="12" xfId="33" applyFont="1" applyFill="1" applyBorder="1" applyAlignment="1">
      <alignment horizontal="center" vertical="center" wrapText="1" readingOrder="1"/>
    </xf>
    <xf numFmtId="43" fontId="4" fillId="0" borderId="12" xfId="33" applyFont="1" applyFill="1" applyBorder="1" applyAlignment="1">
      <alignment/>
    </xf>
    <xf numFmtId="43" fontId="4" fillId="0" borderId="12" xfId="33" applyFont="1" applyFill="1" applyBorder="1" applyAlignment="1">
      <alignment vertical="top" wrapText="1"/>
    </xf>
    <xf numFmtId="43" fontId="57" fillId="0" borderId="12" xfId="33" applyFont="1" applyFill="1" applyBorder="1" applyAlignment="1">
      <alignment vertical="center" wrapText="1" readingOrder="1"/>
    </xf>
    <xf numFmtId="43" fontId="54" fillId="0" borderId="12" xfId="33" applyFont="1" applyFill="1" applyBorder="1" applyAlignment="1">
      <alignment horizontal="left" vertical="center" wrapText="1" readingOrder="1"/>
    </xf>
    <xf numFmtId="43" fontId="55" fillId="0" borderId="12" xfId="33" applyFont="1" applyFill="1" applyBorder="1" applyAlignment="1">
      <alignment horizontal="right" vertical="center" wrapText="1" readingOrder="1"/>
    </xf>
    <xf numFmtId="0" fontId="5" fillId="0" borderId="12" xfId="0" applyNumberFormat="1" applyFont="1" applyFill="1" applyBorder="1" applyAlignment="1">
      <alignment horizontal="left" vertical="top" wrapText="1"/>
    </xf>
    <xf numFmtId="191" fontId="55" fillId="0" borderId="12" xfId="0" applyNumberFormat="1" applyFont="1" applyFill="1" applyBorder="1" applyAlignment="1">
      <alignment horizontal="left" vertical="center" wrapText="1" readingOrder="1"/>
    </xf>
    <xf numFmtId="43" fontId="4" fillId="0" borderId="12" xfId="33" applyFont="1" applyFill="1" applyBorder="1" applyAlignment="1">
      <alignment horizontal="right" vertical="top" wrapText="1"/>
    </xf>
    <xf numFmtId="43" fontId="55" fillId="0" borderId="12" xfId="33" applyFont="1" applyFill="1" applyBorder="1" applyAlignment="1">
      <alignment horizontal="left" vertical="center" wrapText="1" readingOrder="1"/>
    </xf>
    <xf numFmtId="0" fontId="4" fillId="0" borderId="12" xfId="0" applyNumberFormat="1" applyFont="1" applyFill="1" applyBorder="1" applyAlignment="1">
      <alignment horizontal="left" vertical="top" wrapText="1"/>
    </xf>
    <xf numFmtId="43" fontId="5" fillId="0" borderId="12" xfId="33" applyFont="1" applyFill="1" applyBorder="1" applyAlignment="1">
      <alignment horizontal="right" vertical="center" wrapText="1" readingOrder="1"/>
    </xf>
    <xf numFmtId="43" fontId="5" fillId="0" borderId="12" xfId="33" applyFont="1" applyFill="1" applyBorder="1" applyAlignment="1">
      <alignment vertical="top" wrapText="1"/>
    </xf>
    <xf numFmtId="43" fontId="5" fillId="0" borderId="12" xfId="33" applyFont="1" applyFill="1" applyBorder="1" applyAlignment="1">
      <alignment/>
    </xf>
    <xf numFmtId="43" fontId="5" fillId="0" borderId="12" xfId="33" applyFont="1" applyFill="1" applyBorder="1" applyAlignment="1">
      <alignment vertical="center" wrapText="1" readingOrder="1"/>
    </xf>
    <xf numFmtId="0" fontId="53" fillId="0" borderId="12" xfId="0" applyNumberFormat="1" applyFont="1" applyFill="1" applyBorder="1" applyAlignment="1">
      <alignment horizontal="left" vertical="center" wrapText="1" readingOrder="1"/>
    </xf>
    <xf numFmtId="0" fontId="4" fillId="0" borderId="22" xfId="0" applyNumberFormat="1" applyFont="1" applyFill="1" applyBorder="1" applyAlignment="1">
      <alignment vertical="top" wrapText="1"/>
    </xf>
    <xf numFmtId="0" fontId="4" fillId="0" borderId="25" xfId="0" applyNumberFormat="1" applyFont="1" applyFill="1" applyBorder="1" applyAlignment="1">
      <alignment vertical="top" wrapText="1"/>
    </xf>
    <xf numFmtId="0" fontId="53" fillId="0" borderId="21" xfId="0" applyNumberFormat="1" applyFont="1" applyFill="1" applyBorder="1" applyAlignment="1">
      <alignment horizontal="right" vertical="center" wrapText="1" readingOrder="1"/>
    </xf>
    <xf numFmtId="0" fontId="5" fillId="0" borderId="12" xfId="0" applyNumberFormat="1" applyFont="1" applyFill="1" applyBorder="1" applyAlignment="1">
      <alignment horizontal="right" vertical="center" wrapText="1" readingOrder="1"/>
    </xf>
    <xf numFmtId="0" fontId="5" fillId="0" borderId="12" xfId="0" applyNumberFormat="1" applyFont="1" applyFill="1" applyBorder="1" applyAlignment="1">
      <alignment horizontal="right" vertical="top" wrapText="1"/>
    </xf>
    <xf numFmtId="43" fontId="53" fillId="0" borderId="38" xfId="33" applyFont="1" applyFill="1" applyBorder="1" applyAlignment="1">
      <alignment horizontal="center" vertical="center" wrapText="1" readingOrder="1"/>
    </xf>
    <xf numFmtId="43" fontId="53" fillId="0" borderId="21" xfId="33" applyFont="1" applyFill="1" applyBorder="1" applyAlignment="1">
      <alignment horizontal="center" vertical="center" wrapText="1" readingOrder="1"/>
    </xf>
    <xf numFmtId="43" fontId="55" fillId="0" borderId="21" xfId="33" applyFont="1" applyFill="1" applyBorder="1" applyAlignment="1">
      <alignment horizontal="right" vertical="center" wrapText="1" readingOrder="1"/>
    </xf>
    <xf numFmtId="43" fontId="4" fillId="0" borderId="21" xfId="33" applyFont="1" applyFill="1" applyBorder="1" applyAlignment="1">
      <alignment vertical="top" wrapText="1"/>
    </xf>
    <xf numFmtId="43" fontId="5" fillId="0" borderId="21" xfId="33" applyFont="1" applyFill="1" applyBorder="1" applyAlignment="1">
      <alignment vertical="center" wrapText="1" readingOrder="1"/>
    </xf>
    <xf numFmtId="43" fontId="5" fillId="0" borderId="21" xfId="33" applyFont="1" applyFill="1" applyBorder="1" applyAlignment="1">
      <alignment horizontal="right" vertical="center" wrapText="1" readingOrder="1"/>
    </xf>
    <xf numFmtId="43" fontId="55" fillId="0" borderId="0" xfId="33" applyFont="1" applyFill="1" applyBorder="1" applyAlignment="1">
      <alignment horizontal="right" vertical="center" wrapText="1" readingOrder="1"/>
    </xf>
    <xf numFmtId="0" fontId="55" fillId="0" borderId="0" xfId="0" applyNumberFormat="1" applyFont="1" applyFill="1" applyBorder="1" applyAlignment="1">
      <alignment horizontal="right" vertical="center" wrapText="1" readingOrder="1"/>
    </xf>
    <xf numFmtId="191" fontId="55" fillId="0" borderId="0" xfId="0" applyNumberFormat="1" applyFont="1" applyFill="1" applyBorder="1" applyAlignment="1">
      <alignment horizontal="right" vertical="center" wrapText="1" readingOrder="1"/>
    </xf>
    <xf numFmtId="43" fontId="55" fillId="0" borderId="0" xfId="33" applyFont="1" applyFill="1" applyBorder="1" applyAlignment="1">
      <alignment horizontal="left" vertical="center" wrapText="1" readingOrder="1"/>
    </xf>
    <xf numFmtId="0" fontId="55" fillId="0" borderId="0" xfId="0" applyNumberFormat="1" applyFont="1" applyFill="1" applyBorder="1" applyAlignment="1">
      <alignment horizontal="left" vertical="center" wrapText="1" readingOrder="1"/>
    </xf>
    <xf numFmtId="43" fontId="56" fillId="0" borderId="0" xfId="33" applyFont="1" applyFill="1" applyBorder="1" applyAlignment="1">
      <alignment horizontal="right" vertical="center" wrapText="1" readingOrder="1"/>
    </xf>
    <xf numFmtId="0" fontId="56" fillId="0" borderId="0" xfId="0" applyNumberFormat="1" applyFont="1" applyFill="1" applyBorder="1" applyAlignment="1">
      <alignment horizontal="right" vertical="center" wrapText="1" readingOrder="1"/>
    </xf>
    <xf numFmtId="0" fontId="0" fillId="0" borderId="12" xfId="0" applyBorder="1" applyAlignment="1">
      <alignment/>
    </xf>
    <xf numFmtId="0" fontId="42" fillId="0" borderId="12" xfId="0" applyFont="1" applyBorder="1" applyAlignment="1">
      <alignment/>
    </xf>
    <xf numFmtId="43" fontId="4" fillId="0" borderId="21" xfId="33" applyFont="1" applyFill="1" applyBorder="1" applyAlignment="1">
      <alignment/>
    </xf>
    <xf numFmtId="43" fontId="5" fillId="0" borderId="21" xfId="33" applyFont="1" applyFill="1" applyBorder="1" applyAlignment="1">
      <alignment/>
    </xf>
    <xf numFmtId="0" fontId="49" fillId="0" borderId="0" xfId="0" applyFont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  <xf numFmtId="43" fontId="4" fillId="0" borderId="0" xfId="33" applyFont="1" applyFill="1" applyAlignment="1">
      <alignment horizontal="left"/>
    </xf>
    <xf numFmtId="0" fontId="4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/>
    </xf>
    <xf numFmtId="43" fontId="49" fillId="0" borderId="12" xfId="33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8" fillId="0" borderId="12" xfId="0" applyFont="1" applyFill="1" applyBorder="1" applyAlignment="1">
      <alignment horizontal="center"/>
    </xf>
    <xf numFmtId="43" fontId="48" fillId="0" borderId="12" xfId="33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2" xfId="0" applyFont="1" applyFill="1" applyBorder="1" applyAlignment="1">
      <alignment wrapText="1"/>
    </xf>
    <xf numFmtId="43" fontId="48" fillId="0" borderId="0" xfId="0" applyNumberFormat="1" applyFont="1" applyFill="1" applyAlignment="1">
      <alignment/>
    </xf>
    <xf numFmtId="0" fontId="49" fillId="0" borderId="12" xfId="0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43" fontId="49" fillId="0" borderId="23" xfId="33" applyFont="1" applyFill="1" applyBorder="1" applyAlignment="1">
      <alignment/>
    </xf>
    <xf numFmtId="0" fontId="49" fillId="0" borderId="0" xfId="0" applyFont="1" applyFill="1" applyAlignment="1">
      <alignment/>
    </xf>
    <xf numFmtId="43" fontId="49" fillId="0" borderId="0" xfId="33" applyFont="1" applyFill="1" applyAlignment="1">
      <alignment/>
    </xf>
    <xf numFmtId="0" fontId="49" fillId="0" borderId="18" xfId="0" applyFont="1" applyBorder="1" applyAlignment="1">
      <alignment/>
    </xf>
    <xf numFmtId="0" fontId="48" fillId="0" borderId="18" xfId="0" applyFont="1" applyBorder="1" applyAlignment="1">
      <alignment horizontal="center"/>
    </xf>
    <xf numFmtId="43" fontId="49" fillId="0" borderId="19" xfId="33" applyFont="1" applyBorder="1" applyAlignment="1">
      <alignment/>
    </xf>
    <xf numFmtId="0" fontId="48" fillId="0" borderId="18" xfId="0" applyFont="1" applyBorder="1" applyAlignment="1">
      <alignment/>
    </xf>
    <xf numFmtId="43" fontId="48" fillId="0" borderId="18" xfId="33" applyFont="1" applyBorder="1" applyAlignment="1">
      <alignment/>
    </xf>
    <xf numFmtId="0" fontId="49" fillId="0" borderId="19" xfId="0" applyFont="1" applyBorder="1" applyAlignment="1">
      <alignment/>
    </xf>
    <xf numFmtId="0" fontId="58" fillId="0" borderId="0" xfId="0" applyFont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43" fontId="49" fillId="0" borderId="13" xfId="33" applyFont="1" applyBorder="1" applyAlignment="1">
      <alignment/>
    </xf>
    <xf numFmtId="0" fontId="49" fillId="0" borderId="13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43" fontId="48" fillId="0" borderId="15" xfId="33" applyFont="1" applyBorder="1" applyAlignment="1">
      <alignment/>
    </xf>
    <xf numFmtId="43" fontId="49" fillId="0" borderId="0" xfId="33" applyFont="1" applyBorder="1" applyAlignment="1">
      <alignment horizontal="center"/>
    </xf>
    <xf numFmtId="43" fontId="58" fillId="0" borderId="0" xfId="0" applyNumberFormat="1" applyFont="1" applyAlignment="1">
      <alignment/>
    </xf>
    <xf numFmtId="14" fontId="48" fillId="0" borderId="0" xfId="0" applyNumberFormat="1" applyFont="1" applyAlignment="1">
      <alignment/>
    </xf>
    <xf numFmtId="14" fontId="48" fillId="0" borderId="0" xfId="0" applyNumberFormat="1" applyFont="1" applyAlignment="1">
      <alignment horizontal="center"/>
    </xf>
    <xf numFmtId="0" fontId="48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43" fontId="59" fillId="0" borderId="0" xfId="33" applyFont="1" applyAlignment="1">
      <alignment/>
    </xf>
    <xf numFmtId="43" fontId="59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43" fontId="58" fillId="0" borderId="0" xfId="33" applyFont="1" applyAlignment="1">
      <alignment/>
    </xf>
    <xf numFmtId="0" fontId="49" fillId="0" borderId="18" xfId="0" applyFont="1" applyBorder="1" applyAlignment="1">
      <alignment horizontal="center"/>
    </xf>
    <xf numFmtId="43" fontId="49" fillId="0" borderId="18" xfId="33" applyFont="1" applyBorder="1" applyAlignment="1">
      <alignment/>
    </xf>
    <xf numFmtId="43" fontId="48" fillId="0" borderId="13" xfId="33" applyFont="1" applyBorder="1" applyAlignment="1">
      <alignment/>
    </xf>
    <xf numFmtId="43" fontId="48" fillId="0" borderId="12" xfId="0" applyNumberFormat="1" applyFont="1" applyBorder="1" applyAlignment="1">
      <alignment/>
    </xf>
    <xf numFmtId="43" fontId="49" fillId="0" borderId="12" xfId="0" applyNumberFormat="1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43" fontId="5" fillId="0" borderId="17" xfId="33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43" fontId="4" fillId="0" borderId="12" xfId="33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3" fontId="5" fillId="0" borderId="12" xfId="33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/>
    </xf>
    <xf numFmtId="43" fontId="4" fillId="0" borderId="12" xfId="33" applyFont="1" applyFill="1" applyBorder="1" applyAlignment="1" quotePrefix="1">
      <alignment horizontal="center"/>
    </xf>
    <xf numFmtId="0" fontId="4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 vertical="top"/>
    </xf>
    <xf numFmtId="0" fontId="4" fillId="0" borderId="24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43" fontId="4" fillId="0" borderId="24" xfId="33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43" fontId="4" fillId="0" borderId="0" xfId="33" applyFont="1" applyFill="1" applyBorder="1" applyAlignment="1">
      <alignment horizontal="center"/>
    </xf>
    <xf numFmtId="43" fontId="5" fillId="0" borderId="0" xfId="33" applyFont="1" applyFill="1" applyBorder="1" applyAlignment="1">
      <alignment horizontal="center"/>
    </xf>
    <xf numFmtId="43" fontId="49" fillId="0" borderId="12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43" fontId="49" fillId="0" borderId="0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43" fontId="4" fillId="0" borderId="12" xfId="0" applyNumberFormat="1" applyFont="1" applyFill="1" applyBorder="1" applyAlignment="1">
      <alignment/>
    </xf>
    <xf numFmtId="43" fontId="49" fillId="0" borderId="10" xfId="0" applyNumberFormat="1" applyFont="1" applyFill="1" applyBorder="1" applyAlignment="1">
      <alignment/>
    </xf>
    <xf numFmtId="39" fontId="4" fillId="0" borderId="0" xfId="33" applyNumberFormat="1" applyFont="1" applyAlignment="1">
      <alignment/>
    </xf>
    <xf numFmtId="0" fontId="5" fillId="0" borderId="0" xfId="0" applyFont="1" applyAlignment="1">
      <alignment horizontal="center"/>
    </xf>
    <xf numFmtId="39" fontId="5" fillId="0" borderId="12" xfId="33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39" fontId="4" fillId="0" borderId="14" xfId="33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9" fontId="4" fillId="0" borderId="0" xfId="33" applyNumberFormat="1" applyFont="1" applyFill="1" applyBorder="1" applyAlignment="1">
      <alignment/>
    </xf>
    <xf numFmtId="39" fontId="4" fillId="0" borderId="0" xfId="33" applyNumberFormat="1" applyFont="1" applyFill="1" applyAlignment="1">
      <alignment/>
    </xf>
    <xf numFmtId="39" fontId="4" fillId="0" borderId="0" xfId="33" applyNumberFormat="1" applyFont="1" applyFill="1" applyAlignment="1">
      <alignment horizontal="left"/>
    </xf>
    <xf numFmtId="43" fontId="49" fillId="0" borderId="10" xfId="33" applyFont="1" applyBorder="1" applyAlignment="1">
      <alignment/>
    </xf>
    <xf numFmtId="0" fontId="4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4" fillId="0" borderId="12" xfId="33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3" fontId="48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89" fontId="5" fillId="0" borderId="12" xfId="0" applyNumberFormat="1" applyFont="1" applyFill="1" applyBorder="1" applyAlignment="1">
      <alignment horizontal="center"/>
    </xf>
    <xf numFmtId="189" fontId="4" fillId="0" borderId="12" xfId="0" applyNumberFormat="1" applyFont="1" applyFill="1" applyBorder="1" applyAlignment="1">
      <alignment/>
    </xf>
    <xf numFmtId="189" fontId="4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2" xfId="0" applyFont="1" applyFill="1" applyBorder="1" applyAlignment="1">
      <alignment/>
    </xf>
    <xf numFmtId="43" fontId="4" fillId="0" borderId="24" xfId="33" applyFont="1" applyFill="1" applyBorder="1" applyAlignment="1">
      <alignment/>
    </xf>
    <xf numFmtId="0" fontId="59" fillId="0" borderId="12" xfId="0" applyFont="1" applyBorder="1" applyAlignment="1">
      <alignment/>
    </xf>
    <xf numFmtId="43" fontId="5" fillId="0" borderId="12" xfId="0" applyNumberFormat="1" applyFont="1" applyFill="1" applyBorder="1" applyAlignment="1">
      <alignment/>
    </xf>
    <xf numFmtId="43" fontId="5" fillId="0" borderId="23" xfId="33" applyFont="1" applyFill="1" applyBorder="1" applyAlignment="1">
      <alignment/>
    </xf>
    <xf numFmtId="0" fontId="4" fillId="0" borderId="0" xfId="0" applyFont="1" applyFill="1" applyAlignment="1">
      <alignment horizontal="center"/>
    </xf>
    <xf numFmtId="189" fontId="4" fillId="0" borderId="0" xfId="0" applyNumberFormat="1" applyFont="1" applyFill="1" applyAlignment="1">
      <alignment/>
    </xf>
    <xf numFmtId="0" fontId="49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43" fontId="4" fillId="0" borderId="17" xfId="33" applyFont="1" applyFill="1" applyBorder="1" applyAlignment="1">
      <alignment/>
    </xf>
    <xf numFmtId="43" fontId="4" fillId="0" borderId="17" xfId="33" applyFont="1" applyFill="1" applyBorder="1" applyAlignment="1">
      <alignment horizontal="center"/>
    </xf>
    <xf numFmtId="43" fontId="4" fillId="0" borderId="12" xfId="33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32" xfId="0" applyNumberFormat="1" applyFont="1" applyFill="1" applyBorder="1" applyAlignment="1">
      <alignment vertical="top" wrapText="1"/>
    </xf>
    <xf numFmtId="43" fontId="5" fillId="0" borderId="23" xfId="0" applyNumberFormat="1" applyFont="1" applyFill="1" applyBorder="1" applyAlignment="1">
      <alignment horizontal="center"/>
    </xf>
    <xf numFmtId="0" fontId="5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43" fontId="2" fillId="0" borderId="18" xfId="33" applyFont="1" applyFill="1" applyBorder="1" applyAlignment="1">
      <alignment/>
    </xf>
    <xf numFmtId="0" fontId="2" fillId="0" borderId="18" xfId="0" applyFont="1" applyFill="1" applyBorder="1" applyAlignment="1">
      <alignment horizontal="center" vertical="justify"/>
    </xf>
    <xf numFmtId="0" fontId="3" fillId="0" borderId="19" xfId="0" applyFont="1" applyFill="1" applyBorder="1" applyAlignment="1">
      <alignment horizontal="center" vertical="justify"/>
    </xf>
    <xf numFmtId="0" fontId="49" fillId="0" borderId="0" xfId="0" applyFont="1" applyAlignment="1">
      <alignment horizontal="center"/>
    </xf>
    <xf numFmtId="0" fontId="49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justify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justify" vertical="justify"/>
    </xf>
    <xf numFmtId="0" fontId="48" fillId="0" borderId="12" xfId="0" applyFont="1" applyBorder="1" applyAlignment="1">
      <alignment horizontal="justify" vertical="justify" wrapText="1"/>
    </xf>
    <xf numFmtId="43" fontId="48" fillId="0" borderId="12" xfId="33" applyFont="1" applyBorder="1" applyAlignment="1">
      <alignment horizontal="justify" vertical="justify"/>
    </xf>
    <xf numFmtId="0" fontId="48" fillId="0" borderId="12" xfId="0" applyFont="1" applyBorder="1" applyAlignment="1">
      <alignment horizontal="center" vertical="top"/>
    </xf>
    <xf numFmtId="14" fontId="48" fillId="0" borderId="12" xfId="0" applyNumberFormat="1" applyFont="1" applyBorder="1" applyAlignment="1">
      <alignment horizontal="center" vertical="justify"/>
    </xf>
    <xf numFmtId="14" fontId="48" fillId="0" borderId="12" xfId="0" applyNumberFormat="1" applyFont="1" applyBorder="1" applyAlignment="1">
      <alignment horizontal="center"/>
    </xf>
    <xf numFmtId="14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43" fontId="48" fillId="0" borderId="12" xfId="33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justify"/>
    </xf>
    <xf numFmtId="0" fontId="4" fillId="34" borderId="12" xfId="0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43" fontId="4" fillId="34" borderId="12" xfId="33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8" fillId="34" borderId="12" xfId="0" applyFont="1" applyFill="1" applyBorder="1" applyAlignment="1">
      <alignment horizontal="left" vertical="top"/>
    </xf>
    <xf numFmtId="0" fontId="48" fillId="34" borderId="0" xfId="0" applyFont="1" applyFill="1" applyAlignment="1">
      <alignment/>
    </xf>
    <xf numFmtId="43" fontId="4" fillId="9" borderId="12" xfId="33" applyFont="1" applyFill="1" applyBorder="1" applyAlignment="1">
      <alignment horizontal="center"/>
    </xf>
    <xf numFmtId="43" fontId="49" fillId="0" borderId="0" xfId="33" applyFont="1" applyAlignment="1">
      <alignment horizontal="center"/>
    </xf>
    <xf numFmtId="0" fontId="49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indent="1"/>
    </xf>
    <xf numFmtId="43" fontId="4" fillId="0" borderId="0" xfId="33" applyFont="1" applyFill="1" applyAlignment="1">
      <alignment horizontal="left"/>
    </xf>
    <xf numFmtId="43" fontId="5" fillId="0" borderId="19" xfId="33" applyFont="1" applyFill="1" applyBorder="1" applyAlignment="1">
      <alignment horizontal="center" vertical="center"/>
    </xf>
    <xf numFmtId="43" fontId="5" fillId="0" borderId="26" xfId="33" applyFont="1" applyFill="1" applyBorder="1" applyAlignment="1">
      <alignment horizontal="center" vertical="center"/>
    </xf>
    <xf numFmtId="43" fontId="5" fillId="0" borderId="15" xfId="33" applyFont="1" applyFill="1" applyBorder="1" applyAlignment="1">
      <alignment horizontal="center" vertical="center"/>
    </xf>
    <xf numFmtId="43" fontId="5" fillId="0" borderId="16" xfId="33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43" fontId="5" fillId="0" borderId="12" xfId="33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43" fontId="5" fillId="0" borderId="12" xfId="33" applyFont="1" applyBorder="1" applyAlignment="1">
      <alignment horizontal="center" vertical="center"/>
    </xf>
    <xf numFmtId="39" fontId="5" fillId="0" borderId="12" xfId="33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43" fontId="5" fillId="0" borderId="24" xfId="33" applyFont="1" applyFill="1" applyBorder="1" applyAlignment="1">
      <alignment horizontal="center" vertical="center"/>
    </xf>
    <xf numFmtId="43" fontId="4" fillId="0" borderId="17" xfId="33" applyFont="1" applyFill="1" applyBorder="1" applyAlignment="1">
      <alignment/>
    </xf>
    <xf numFmtId="43" fontId="4" fillId="0" borderId="17" xfId="33" applyFont="1" applyFill="1" applyBorder="1" applyAlignment="1">
      <alignment horizontal="center"/>
    </xf>
    <xf numFmtId="43" fontId="4" fillId="0" borderId="12" xfId="33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9" fillId="0" borderId="2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3" fontId="5" fillId="0" borderId="24" xfId="33" applyFont="1" applyBorder="1" applyAlignment="1">
      <alignment horizontal="center" vertical="center"/>
    </xf>
    <xf numFmtId="43" fontId="5" fillId="0" borderId="17" xfId="33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9" fillId="0" borderId="0" xfId="0" applyFont="1" applyBorder="1" applyAlignment="1">
      <alignment horizontal="left"/>
    </xf>
    <xf numFmtId="0" fontId="49" fillId="0" borderId="15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3" fillId="33" borderId="0" xfId="0" applyNumberFormat="1" applyFont="1" applyFill="1" applyBorder="1" applyAlignment="1">
      <alignment vertical="center" wrapText="1" readingOrder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3" fillId="0" borderId="21" xfId="0" applyNumberFormat="1" applyFont="1" applyFill="1" applyBorder="1" applyAlignment="1">
      <alignment horizontal="center" vertical="center" wrapText="1" readingOrder="1"/>
    </xf>
    <xf numFmtId="0" fontId="53" fillId="0" borderId="22" xfId="0" applyNumberFormat="1" applyFont="1" applyFill="1" applyBorder="1" applyAlignment="1">
      <alignment horizontal="center" vertical="center" wrapText="1" readingOrder="1"/>
    </xf>
    <xf numFmtId="0" fontId="5" fillId="0" borderId="12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0" borderId="12" xfId="0" applyNumberFormat="1" applyFont="1" applyFill="1" applyBorder="1" applyAlignment="1">
      <alignment vertical="top" wrapText="1" readingOrder="1"/>
    </xf>
    <xf numFmtId="0" fontId="5" fillId="0" borderId="12" xfId="0" applyFont="1" applyFill="1" applyBorder="1" applyAlignment="1">
      <alignment/>
    </xf>
    <xf numFmtId="0" fontId="55" fillId="0" borderId="12" xfId="0" applyNumberFormat="1" applyFont="1" applyFill="1" applyBorder="1" applyAlignment="1">
      <alignment horizontal="left" vertical="top" wrapText="1" readingOrder="1"/>
    </xf>
    <xf numFmtId="0" fontId="4" fillId="0" borderId="12" xfId="0" applyNumberFormat="1" applyFont="1" applyFill="1" applyBorder="1" applyAlignment="1">
      <alignment vertical="top" wrapText="1"/>
    </xf>
    <xf numFmtId="0" fontId="55" fillId="0" borderId="12" xfId="0" applyNumberFormat="1" applyFont="1" applyFill="1" applyBorder="1" applyAlignment="1">
      <alignment horizontal="left" vertical="center" wrapText="1" readingOrder="1"/>
    </xf>
    <xf numFmtId="0" fontId="55" fillId="0" borderId="12" xfId="0" applyNumberFormat="1" applyFont="1" applyFill="1" applyBorder="1" applyAlignment="1">
      <alignment horizontal="right" vertical="center" wrapText="1" readingOrder="1"/>
    </xf>
    <xf numFmtId="0" fontId="53" fillId="0" borderId="12" xfId="0" applyNumberFormat="1" applyFont="1" applyFill="1" applyBorder="1" applyAlignment="1">
      <alignment horizontal="right" vertical="center" wrapText="1" readingOrder="1"/>
    </xf>
    <xf numFmtId="0" fontId="5" fillId="0" borderId="12" xfId="0" applyNumberFormat="1" applyFont="1" applyFill="1" applyBorder="1" applyAlignment="1">
      <alignment vertical="top" wrapText="1"/>
    </xf>
    <xf numFmtId="190" fontId="55" fillId="0" borderId="12" xfId="0" applyNumberFormat="1" applyFont="1" applyFill="1" applyBorder="1" applyAlignment="1">
      <alignment horizontal="right" vertical="center" wrapText="1" readingOrder="1"/>
    </xf>
    <xf numFmtId="190" fontId="53" fillId="0" borderId="12" xfId="0" applyNumberFormat="1" applyFont="1" applyFill="1" applyBorder="1" applyAlignment="1">
      <alignment horizontal="right" vertical="center" wrapText="1" readingOrder="1"/>
    </xf>
    <xf numFmtId="0" fontId="53" fillId="33" borderId="0" xfId="0" applyNumberFormat="1" applyFont="1" applyFill="1" applyBorder="1" applyAlignment="1">
      <alignment horizontal="center" vertical="center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53" fillId="0" borderId="30" xfId="0" applyNumberFormat="1" applyFont="1" applyFill="1" applyBorder="1" applyAlignment="1">
      <alignment horizontal="center" vertical="center" wrapText="1" readingOrder="1"/>
    </xf>
    <xf numFmtId="0" fontId="4" fillId="0" borderId="30" xfId="0" applyNumberFormat="1" applyFont="1" applyFill="1" applyBorder="1" applyAlignment="1">
      <alignment vertical="top" wrapText="1"/>
    </xf>
    <xf numFmtId="0" fontId="53" fillId="0" borderId="39" xfId="0" applyNumberFormat="1" applyFont="1" applyFill="1" applyBorder="1" applyAlignment="1">
      <alignment horizontal="center" vertical="center" wrapText="1" readingOrder="1"/>
    </xf>
    <xf numFmtId="0" fontId="4" fillId="0" borderId="34" xfId="0" applyNumberFormat="1" applyFont="1" applyFill="1" applyBorder="1" applyAlignment="1">
      <alignment vertical="top" wrapText="1"/>
    </xf>
    <xf numFmtId="0" fontId="53" fillId="0" borderId="40" xfId="0" applyNumberFormat="1" applyFont="1" applyFill="1" applyBorder="1" applyAlignment="1">
      <alignment horizontal="center" vertical="center" wrapText="1" readingOrder="1"/>
    </xf>
    <xf numFmtId="0" fontId="4" fillId="0" borderId="37" xfId="0" applyNumberFormat="1" applyFont="1" applyFill="1" applyBorder="1" applyAlignment="1">
      <alignment vertical="top" wrapText="1"/>
    </xf>
    <xf numFmtId="0" fontId="4" fillId="0" borderId="41" xfId="0" applyNumberFormat="1" applyFont="1" applyFill="1" applyBorder="1" applyAlignment="1">
      <alignment vertical="top" wrapText="1"/>
    </xf>
    <xf numFmtId="0" fontId="4" fillId="0" borderId="33" xfId="0" applyNumberFormat="1" applyFont="1" applyFill="1" applyBorder="1" applyAlignment="1">
      <alignment vertical="top" wrapText="1"/>
    </xf>
    <xf numFmtId="0" fontId="53" fillId="0" borderId="31" xfId="0" applyNumberFormat="1" applyFont="1" applyFill="1" applyBorder="1" applyAlignment="1">
      <alignment horizontal="center" vertical="center" wrapText="1" readingOrder="1"/>
    </xf>
    <xf numFmtId="0" fontId="4" fillId="0" borderId="42" xfId="0" applyNumberFormat="1" applyFont="1" applyFill="1" applyBorder="1" applyAlignment="1">
      <alignment vertical="top" wrapText="1"/>
    </xf>
    <xf numFmtId="190" fontId="55" fillId="0" borderId="31" xfId="0" applyNumberFormat="1" applyFont="1" applyFill="1" applyBorder="1" applyAlignment="1">
      <alignment horizontal="right" vertical="center" wrapText="1" readingOrder="1"/>
    </xf>
    <xf numFmtId="0" fontId="53" fillId="0" borderId="43" xfId="0" applyNumberFormat="1" applyFont="1" applyFill="1" applyBorder="1" applyAlignment="1">
      <alignment horizontal="right" vertical="center" wrapText="1" readingOrder="1"/>
    </xf>
    <xf numFmtId="0" fontId="4" fillId="0" borderId="44" xfId="0" applyNumberFormat="1" applyFont="1" applyFill="1" applyBorder="1" applyAlignment="1">
      <alignment vertical="top" wrapText="1"/>
    </xf>
    <xf numFmtId="0" fontId="4" fillId="0" borderId="45" xfId="0" applyNumberFormat="1" applyFont="1" applyFill="1" applyBorder="1" applyAlignment="1">
      <alignment vertical="top" wrapText="1"/>
    </xf>
    <xf numFmtId="190" fontId="55" fillId="0" borderId="43" xfId="0" applyNumberFormat="1" applyFont="1" applyFill="1" applyBorder="1" applyAlignment="1">
      <alignment horizontal="right" vertical="center" wrapText="1" readingOrder="1"/>
    </xf>
    <xf numFmtId="43" fontId="5" fillId="0" borderId="12" xfId="33" applyFont="1" applyFill="1" applyBorder="1" applyAlignment="1">
      <alignment horizontal="right" vertical="center" wrapText="1" readingOrder="1"/>
    </xf>
    <xf numFmtId="0" fontId="0" fillId="0" borderId="12" xfId="0" applyBorder="1" applyAlignment="1">
      <alignment/>
    </xf>
    <xf numFmtId="0" fontId="42" fillId="0" borderId="12" xfId="0" applyFont="1" applyBorder="1" applyAlignment="1">
      <alignment/>
    </xf>
    <xf numFmtId="43" fontId="55" fillId="0" borderId="12" xfId="33" applyFont="1" applyFill="1" applyBorder="1" applyAlignment="1">
      <alignment horizontal="right" vertical="center" wrapText="1" readingOrder="1"/>
    </xf>
    <xf numFmtId="43" fontId="4" fillId="0" borderId="12" xfId="33" applyFont="1" applyFill="1" applyBorder="1" applyAlignment="1">
      <alignment vertical="top" wrapText="1"/>
    </xf>
    <xf numFmtId="43" fontId="5" fillId="0" borderId="12" xfId="33" applyFont="1" applyFill="1" applyBorder="1" applyAlignment="1">
      <alignment vertical="top" wrapText="1"/>
    </xf>
    <xf numFmtId="43" fontId="53" fillId="0" borderId="12" xfId="33" applyFont="1" applyFill="1" applyBorder="1" applyAlignment="1">
      <alignment horizontal="center" vertical="center" wrapText="1" readingOrder="1"/>
    </xf>
    <xf numFmtId="43" fontId="5" fillId="0" borderId="12" xfId="33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219075</xdr:rowOff>
    </xdr:from>
    <xdr:to>
      <xdr:col>2</xdr:col>
      <xdr:colOff>971550</xdr:colOff>
      <xdr:row>32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915400"/>
          <a:ext cx="1609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(นางสาวญาณี  ศิริพานิช)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1047750</xdr:colOff>
      <xdr:row>29</xdr:row>
      <xdr:rowOff>219075</xdr:rowOff>
    </xdr:from>
    <xdr:to>
      <xdr:col>4</xdr:col>
      <xdr:colOff>95250</xdr:colOff>
      <xdr:row>32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85925" y="8915400"/>
          <a:ext cx="1495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(นายภคพล  ศิริโสม)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ปลัดเทศบาล</a:t>
          </a:r>
        </a:p>
      </xdr:txBody>
    </xdr:sp>
    <xdr:clientData/>
  </xdr:twoCellAnchor>
  <xdr:twoCellAnchor>
    <xdr:from>
      <xdr:col>4</xdr:col>
      <xdr:colOff>161925</xdr:colOff>
      <xdr:row>29</xdr:row>
      <xdr:rowOff>219075</xdr:rowOff>
    </xdr:from>
    <xdr:to>
      <xdr:col>5</xdr:col>
      <xdr:colOff>857250</xdr:colOff>
      <xdr:row>32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48025" y="8915400"/>
          <a:ext cx="1600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(นายวุฒิพงษ์  ชนะเกียรติ)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นายกเทศมนตรี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27</xdr:row>
      <xdr:rowOff>0</xdr:rowOff>
    </xdr:from>
    <xdr:to>
      <xdr:col>3</xdr:col>
      <xdr:colOff>647700</xdr:colOff>
      <xdr:row>30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8248650"/>
          <a:ext cx="1609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(นางสาวญาณี  ศิริพานิช)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ผู้อำนวยการกองคลัง</a:t>
          </a:r>
        </a:p>
      </xdr:txBody>
    </xdr:sp>
    <xdr:clientData/>
  </xdr:twoCellAnchor>
  <xdr:twoCellAnchor>
    <xdr:from>
      <xdr:col>3</xdr:col>
      <xdr:colOff>723900</xdr:colOff>
      <xdr:row>27</xdr:row>
      <xdr:rowOff>0</xdr:rowOff>
    </xdr:from>
    <xdr:to>
      <xdr:col>5</xdr:col>
      <xdr:colOff>400050</xdr:colOff>
      <xdr:row>30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14600" y="8248650"/>
          <a:ext cx="14859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(นายภคพล  ศิริโสม)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ปลัดเทศบาล</a:t>
          </a:r>
        </a:p>
      </xdr:txBody>
    </xdr:sp>
    <xdr:clientData/>
  </xdr:twoCellAnchor>
  <xdr:twoCellAnchor>
    <xdr:from>
      <xdr:col>5</xdr:col>
      <xdr:colOff>476250</xdr:colOff>
      <xdr:row>27</xdr:row>
      <xdr:rowOff>0</xdr:rowOff>
    </xdr:from>
    <xdr:to>
      <xdr:col>6</xdr:col>
      <xdr:colOff>819150</xdr:colOff>
      <xdr:row>30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76700" y="8248650"/>
          <a:ext cx="1590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(นายวุฒิพงษ์  ชนะเกียรติ)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นายกเทศมนตรี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228600</xdr:rowOff>
    </xdr:from>
    <xdr:to>
      <xdr:col>3</xdr:col>
      <xdr:colOff>1295400</xdr:colOff>
      <xdr:row>30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0050" y="8153400"/>
          <a:ext cx="16192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(นางสาวญาณี  ศิริพานิช)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ผู้อำนวยการกองคลัง</a:t>
          </a:r>
        </a:p>
      </xdr:txBody>
    </xdr:sp>
    <xdr:clientData/>
  </xdr:twoCellAnchor>
  <xdr:twoCellAnchor>
    <xdr:from>
      <xdr:col>4</xdr:col>
      <xdr:colOff>314325</xdr:colOff>
      <xdr:row>26</xdr:row>
      <xdr:rowOff>209550</xdr:rowOff>
    </xdr:from>
    <xdr:to>
      <xdr:col>5</xdr:col>
      <xdr:colOff>752475</xdr:colOff>
      <xdr:row>29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71750" y="8134350"/>
          <a:ext cx="13525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(นายภคพล  ศิริโสม)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ปลัดเทศบาล</a:t>
          </a:r>
        </a:p>
      </xdr:txBody>
    </xdr:sp>
    <xdr:clientData/>
  </xdr:twoCellAnchor>
  <xdr:twoCellAnchor>
    <xdr:from>
      <xdr:col>6</xdr:col>
      <xdr:colOff>542925</xdr:colOff>
      <xdr:row>26</xdr:row>
      <xdr:rowOff>209550</xdr:rowOff>
    </xdr:from>
    <xdr:to>
      <xdr:col>8</xdr:col>
      <xdr:colOff>638175</xdr:colOff>
      <xdr:row>29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38675" y="8134350"/>
          <a:ext cx="13716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(นายวุฒิพงษ์  ชนะเกียรติ)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นายกเทศมนตรี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33</xdr:row>
      <xdr:rowOff>209550</xdr:rowOff>
    </xdr:from>
    <xdr:to>
      <xdr:col>1</xdr:col>
      <xdr:colOff>990600</xdr:colOff>
      <xdr:row>36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10153650"/>
          <a:ext cx="1609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(นางสาวญาณี  ศิริพานิช)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38100</xdr:colOff>
      <xdr:row>33</xdr:row>
      <xdr:rowOff>219075</xdr:rowOff>
    </xdr:from>
    <xdr:to>
      <xdr:col>3</xdr:col>
      <xdr:colOff>638175</xdr:colOff>
      <xdr:row>37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05150" y="10163175"/>
          <a:ext cx="14954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(นายภคพล  ศิริโสม)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ปลัดเทศบาล</a:t>
          </a:r>
        </a:p>
      </xdr:txBody>
    </xdr:sp>
    <xdr:clientData/>
  </xdr:twoCellAnchor>
  <xdr:twoCellAnchor>
    <xdr:from>
      <xdr:col>4</xdr:col>
      <xdr:colOff>876300</xdr:colOff>
      <xdr:row>33</xdr:row>
      <xdr:rowOff>219075</xdr:rowOff>
    </xdr:from>
    <xdr:to>
      <xdr:col>6</xdr:col>
      <xdr:colOff>371475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48325" y="10163175"/>
          <a:ext cx="1600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(นายวุฒิพงษ์  ชนะเกียรติ)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นายกเทศมนตรี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32</xdr:row>
      <xdr:rowOff>133350</xdr:rowOff>
    </xdr:from>
    <xdr:to>
      <xdr:col>6</xdr:col>
      <xdr:colOff>85725</xdr:colOff>
      <xdr:row>35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52850" y="10591800"/>
          <a:ext cx="1609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(นางสาวญาณี  ศิริพานิช)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ผู้อำนวยการกองคลัง</a:t>
          </a:r>
        </a:p>
      </xdr:txBody>
    </xdr:sp>
    <xdr:clientData/>
  </xdr:twoCellAnchor>
  <xdr:twoCellAnchor>
    <xdr:from>
      <xdr:col>9</xdr:col>
      <xdr:colOff>428625</xdr:colOff>
      <xdr:row>32</xdr:row>
      <xdr:rowOff>133350</xdr:rowOff>
    </xdr:from>
    <xdr:to>
      <xdr:col>13</xdr:col>
      <xdr:colOff>0</xdr:colOff>
      <xdr:row>35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15275" y="10591800"/>
          <a:ext cx="14859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(นายภคพล  ศิริโสม)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ปลัดเทศบาล</a:t>
          </a:r>
        </a:p>
      </xdr:txBody>
    </xdr:sp>
    <xdr:clientData/>
  </xdr:twoCellAnchor>
  <xdr:twoCellAnchor>
    <xdr:from>
      <xdr:col>18</xdr:col>
      <xdr:colOff>276225</xdr:colOff>
      <xdr:row>32</xdr:row>
      <xdr:rowOff>142875</xdr:rowOff>
    </xdr:from>
    <xdr:to>
      <xdr:col>20</xdr:col>
      <xdr:colOff>9525</xdr:colOff>
      <xdr:row>36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630150" y="10601325"/>
          <a:ext cx="1600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(นายวุฒิพงษ์  ชนะเกียรติ)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นายกเทศมนตรี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32</xdr:row>
      <xdr:rowOff>133350</xdr:rowOff>
    </xdr:from>
    <xdr:to>
      <xdr:col>8</xdr:col>
      <xdr:colOff>285750</xdr:colOff>
      <xdr:row>35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86200" y="10591800"/>
          <a:ext cx="16954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(นางสาวญาณี  ศิริพานิช)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ผู้อำนวยการกองคลัง</a:t>
          </a:r>
        </a:p>
      </xdr:txBody>
    </xdr:sp>
    <xdr:clientData/>
  </xdr:twoCellAnchor>
  <xdr:twoCellAnchor>
    <xdr:from>
      <xdr:col>10</xdr:col>
      <xdr:colOff>104775</xdr:colOff>
      <xdr:row>32</xdr:row>
      <xdr:rowOff>133350</xdr:rowOff>
    </xdr:from>
    <xdr:to>
      <xdr:col>16</xdr:col>
      <xdr:colOff>219075</xdr:colOff>
      <xdr:row>35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72350" y="10591800"/>
          <a:ext cx="21431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(นายภคพล  ศิริโสม)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ปลัดเทศบาล</a:t>
          </a:r>
        </a:p>
      </xdr:txBody>
    </xdr:sp>
    <xdr:clientData/>
  </xdr:twoCellAnchor>
  <xdr:twoCellAnchor>
    <xdr:from>
      <xdr:col>18</xdr:col>
      <xdr:colOff>190500</xdr:colOff>
      <xdr:row>32</xdr:row>
      <xdr:rowOff>133350</xdr:rowOff>
    </xdr:from>
    <xdr:to>
      <xdr:col>20</xdr:col>
      <xdr:colOff>19050</xdr:colOff>
      <xdr:row>35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972800" y="10591800"/>
          <a:ext cx="15335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(นายวุฒิพงษ์  ชนะเกียรติ)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นายกเทศมนตรี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152400</xdr:rowOff>
    </xdr:from>
    <xdr:to>
      <xdr:col>1</xdr:col>
      <xdr:colOff>1085850</xdr:colOff>
      <xdr:row>44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44400"/>
          <a:ext cx="16859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(นางสาวญาณี  ศิริพานิช)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ผู้อำนวยการกองคลัง</a:t>
          </a:r>
        </a:p>
      </xdr:txBody>
    </xdr:sp>
    <xdr:clientData/>
  </xdr:twoCellAnchor>
  <xdr:twoCellAnchor>
    <xdr:from>
      <xdr:col>1</xdr:col>
      <xdr:colOff>1162050</xdr:colOff>
      <xdr:row>40</xdr:row>
      <xdr:rowOff>152400</xdr:rowOff>
    </xdr:from>
    <xdr:to>
      <xdr:col>2</xdr:col>
      <xdr:colOff>19050</xdr:colOff>
      <xdr:row>43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62125" y="12344400"/>
          <a:ext cx="1752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(นายภคพล  ศิริโสม)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ปลัดเทศบาล</a:t>
          </a:r>
        </a:p>
      </xdr:txBody>
    </xdr:sp>
    <xdr:clientData/>
  </xdr:twoCellAnchor>
  <xdr:twoCellAnchor>
    <xdr:from>
      <xdr:col>2</xdr:col>
      <xdr:colOff>180975</xdr:colOff>
      <xdr:row>40</xdr:row>
      <xdr:rowOff>142875</xdr:rowOff>
    </xdr:from>
    <xdr:to>
      <xdr:col>3</xdr:col>
      <xdr:colOff>714375</xdr:colOff>
      <xdr:row>43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76650" y="12334875"/>
          <a:ext cx="15144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(นายวุฒิพงษ์  ชนะเกียรติ)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นายกเทศมนตรี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1</xdr:col>
      <xdr:colOff>1314450</xdr:colOff>
      <xdr:row>25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58000"/>
          <a:ext cx="16859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(นางสาวญาณี  ศิริพานิช)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ผู้อำนวยการกองคลัง</a:t>
          </a:r>
        </a:p>
      </xdr:txBody>
    </xdr:sp>
    <xdr:clientData/>
  </xdr:twoCellAnchor>
  <xdr:twoCellAnchor>
    <xdr:from>
      <xdr:col>1</xdr:col>
      <xdr:colOff>1390650</xdr:colOff>
      <xdr:row>22</xdr:row>
      <xdr:rowOff>152400</xdr:rowOff>
    </xdr:from>
    <xdr:to>
      <xdr:col>2</xdr:col>
      <xdr:colOff>171450</xdr:colOff>
      <xdr:row>25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62125" y="6858000"/>
          <a:ext cx="16764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(นายภคพล  ศิริโสม)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ปลัดเทศบาล</a:t>
          </a:r>
        </a:p>
      </xdr:txBody>
    </xdr:sp>
    <xdr:clientData/>
  </xdr:twoCellAnchor>
  <xdr:twoCellAnchor>
    <xdr:from>
      <xdr:col>2</xdr:col>
      <xdr:colOff>257175</xdr:colOff>
      <xdr:row>22</xdr:row>
      <xdr:rowOff>142875</xdr:rowOff>
    </xdr:from>
    <xdr:to>
      <xdr:col>3</xdr:col>
      <xdr:colOff>885825</xdr:colOff>
      <xdr:row>25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24250" y="6848475"/>
          <a:ext cx="15240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(นายวุฒิพงษ์  ชนะเกียรติ)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นายกเทศมนตรี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48;&#3604;&#3639;&#3629;&#3609;\&#3650;&#3629;&#3609;&#3591;&#3610;&#3611;&#3619;&#3632;&#3617;&#3634;&#3603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34;&#3609;&#3651;&#3627;&#3617;&#3656;%20&#3648;&#3619;&#3636;&#3656;&#3617;%202%20&#3617;&#3585;&#3619;&#3634;&#3588;&#3617;%202556\&#3591;&#3610;&#3585;&#3634;&#3619;&#3648;&#3591;&#3636;&#3609;\&#3611;&#3637;%20&#3591;&#3611;&#3617;%2059\&#3611;&#3636;&#3604;&#3610;&#3633;&#3597;&#3594;&#3637;%20&#3611;&#3637;%202559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48;&#3604;&#3639;&#3629;&#3609;\&#3619;&#3634;&#3618;&#3619;&#3633;&#3610;&#3592;&#3619;&#3636;&#3591;&#3611;&#3619;&#3632;&#3592;&#3635;&#3648;&#3604;&#3639;&#3629;&#360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51;&#3627;&#3617;&#3656;%20&#3648;&#3619;&#3636;&#3656;&#3617;%202%20&#3617;&#3585;&#3619;&#3634;&#3588;&#3617;%202556\&#3591;&#3610;&#3585;&#3634;&#3619;&#3648;&#3591;&#3636;&#3609;\&#3605;&#3619;&#3623;&#3592;%20&#3626;&#3605;&#3591;%2023%20&#3648;&#3617;&#3625;&#3634;&#3618;&#3609;%202561\&#3591;&#3610;&#3627;&#3609;&#3629;&#3591;&#3610;&#3633;&#3623;&#3605;&#3632;&#3648;&#3585;&#3637;&#3618;&#3604;%206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51;&#3627;&#3617;&#3656;%20&#3648;&#3619;&#3636;&#3656;&#3617;%202%20&#3617;&#3585;&#3619;&#3634;&#3588;&#3617;%202556\&#3591;&#3610;&#3585;&#3634;&#3619;&#3648;&#3591;&#3636;&#3609;\&#3605;&#3619;&#3623;&#3592;%20&#3626;&#3605;&#3591;%2023%20&#3648;&#3617;&#3625;&#3634;&#3618;&#3609;%202561\&#3591;&#3610;&#3627;&#3609;&#3629;&#3591;&#3610;&#3633;&#3623;&#3605;&#3632;&#3648;&#3585;&#3637;&#3618;&#3604;%2060%20(&#3610;&#3633;&#3609;&#3607;&#3638;&#3585;&#3629;&#3633;&#3605;&#3650;&#3609;&#3617;&#3633;&#3605;&#3636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34;&#3609;&#3651;&#3627;&#3617;&#3656;%20&#3648;&#3619;&#3636;&#3656;&#3617;%202%20&#3617;&#3585;&#3619;&#3634;&#3588;&#3617;%202556\&#3591;&#3610;&#3585;&#3634;&#3619;&#3648;&#3591;&#3636;&#3609;\&#3611;&#3637;%20&#3591;&#3611;&#3617;%2057\&#3611;&#3636;&#3604;&#3610;&#3633;&#3597;&#3594;&#3637;&#3611;&#3619;&#3632;&#3592;&#3635;&#3611;&#3637;%202557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34;&#3609;&#3651;&#3627;&#3617;&#3656;%20&#3648;&#3619;&#3636;&#3656;&#3617;%202%20&#3617;&#3585;&#3619;&#3634;&#3588;&#3617;%202556\&#3591;&#3610;&#3585;&#3634;&#3619;&#3648;&#3591;&#3636;&#3609;\&#3611;&#3637;%20&#3591;&#3611;&#3617;%2058\&#3651;&#3610;&#3612;&#3656;&#3634;&#3609;&#3619;&#3634;&#3618;&#3585;&#3634;&#3619;&#3610;&#3633;&#3597;&#3594;&#3637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&#3605;&#3633;&#3604;&#3621;&#3641;&#3585;&#3627;&#3609;&#3637;&#3657;&#3648;&#3586;&#3657;&#3634;&#3626;&#3648;&#3591;&#3636;&#3609;&#3626;&#3632;&#3617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48;&#3604;&#3639;&#3629;&#3609;\&#3591;&#3610;%208%20&#3594;&#3656;&#3629;&#3591;%20(&#3621;&#3656;&#3634;&#3626;&#3640;&#3604;)12106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34;&#3609;&#3651;&#3627;&#3617;&#3656;%20&#3648;&#3619;&#3636;&#3656;&#3617;%202%20&#3617;&#3585;&#3619;&#3634;&#3588;&#3617;%202556\&#3591;&#3610;&#3585;&#3634;&#3619;&#3648;&#3591;&#3636;&#3609;\&#3611;&#3637;%20&#3591;&#3611;&#3617;%2060\&#3591;&#3610;&#3648;&#3604;&#3639;&#3629;&#3609;\&#3591;&#3610;%208%20&#3594;&#3656;&#3629;&#3591;%20&#3585;.&#3588;.60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Excel\&#3591;&#3610;&#3648;&#3604;&#3639;&#3629;&#3609;\&#3627;&#3617;&#3634;&#3618;&#3648;&#3627;&#3605;&#3640;%209%20&#3648;&#3591;&#3636;&#3609;&#3626;&#3632;&#3626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7">
          <cell r="F107">
            <v>64800</v>
          </cell>
          <cell r="G107">
            <v>564800</v>
          </cell>
        </row>
        <row r="109">
          <cell r="F109">
            <v>263090</v>
          </cell>
          <cell r="G109">
            <v>762090</v>
          </cell>
        </row>
        <row r="110">
          <cell r="F110">
            <v>506000</v>
          </cell>
          <cell r="G110">
            <v>187000</v>
          </cell>
        </row>
        <row r="111">
          <cell r="F111">
            <v>737000</v>
          </cell>
          <cell r="G111">
            <v>894000</v>
          </cell>
        </row>
        <row r="112">
          <cell r="F112">
            <v>319000</v>
          </cell>
          <cell r="G112">
            <v>271000</v>
          </cell>
        </row>
        <row r="113">
          <cell r="F113">
            <v>5000</v>
          </cell>
          <cell r="G113">
            <v>5000</v>
          </cell>
        </row>
        <row r="114">
          <cell r="F114">
            <v>69000</v>
          </cell>
          <cell r="G114">
            <v>5300</v>
          </cell>
        </row>
        <row r="115">
          <cell r="F115">
            <v>1218300</v>
          </cell>
          <cell r="G115">
            <v>513000</v>
          </cell>
        </row>
        <row r="116">
          <cell r="F116">
            <v>0</v>
          </cell>
          <cell r="G116">
            <v>0</v>
          </cell>
        </row>
        <row r="117">
          <cell r="F117">
            <v>20000</v>
          </cell>
          <cell r="G11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ดาษทำการโอนเพิ่ม-ลดงปม"/>
      <sheetName val="งบแสดงฐานะ"/>
      <sheetName val="หมายเหตุ"/>
      <sheetName val="งบทรัพย์สิน"/>
      <sheetName val="รายการสินทรัพย์"/>
      <sheetName val="ทรัพย์สินเพิ่ม "/>
      <sheetName val="หมายเหตุ 3,4,5"/>
      <sheetName val="หมายเหตุ 6"/>
      <sheetName val="หมายเหตุ 7"/>
      <sheetName val="หมายเหตุ 8"/>
      <sheetName val="หมายเหตุ 9"/>
      <sheetName val="รายละเอียดการจ่ายเงิน"/>
      <sheetName val="รายละเกียอครุภัณฑ์"/>
      <sheetName val="รายละเอียดที่ดิน"/>
      <sheetName val="Sheet1"/>
    </sheetNames>
    <sheetDataSet>
      <sheetData sheetId="10">
        <row r="14">
          <cell r="C14" t="str">
            <v>ปรับปรุงรายการระหว่างปี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ตุลาคม"/>
      <sheetName val="พฤศจิกายน"/>
      <sheetName val="ธันวาคม"/>
      <sheetName val="มกราคม"/>
      <sheetName val="กุมภาพันธ์"/>
      <sheetName val="มีนาคม"/>
      <sheetName val="เมษายน"/>
      <sheetName val="พฤษภาคม"/>
      <sheetName val="มิถุนายน"/>
      <sheetName val="กรกฏาคม"/>
      <sheetName val="สิงหาคม"/>
      <sheetName val="กันยายน"/>
    </sheetNames>
    <sheetDataSet>
      <sheetData sheetId="10">
        <row r="7">
          <cell r="D7">
            <v>330025</v>
          </cell>
        </row>
        <row r="8">
          <cell r="D8">
            <v>135295.19999999998</v>
          </cell>
        </row>
        <row r="9">
          <cell r="D9">
            <v>26258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13319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250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1840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45340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60749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3000</v>
          </cell>
        </row>
        <row r="72">
          <cell r="D72">
            <v>66586.25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69586.25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14000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9470</v>
          </cell>
        </row>
        <row r="96">
          <cell r="D96">
            <v>23470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5">
          <cell r="D105">
            <v>0</v>
          </cell>
        </row>
        <row r="107">
          <cell r="D107">
            <v>163402.96</v>
          </cell>
        </row>
        <row r="108">
          <cell r="D108">
            <v>0</v>
          </cell>
        </row>
        <row r="109">
          <cell r="D109">
            <v>6455943.9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25154.09</v>
          </cell>
        </row>
        <row r="115">
          <cell r="D115">
            <v>107635.54</v>
          </cell>
        </row>
        <row r="116">
          <cell r="D116">
            <v>0</v>
          </cell>
        </row>
        <row r="117">
          <cell r="D117">
            <v>973011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558909.26</v>
          </cell>
        </row>
        <row r="121">
          <cell r="D121">
            <v>19899953.39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28492444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1796000</v>
          </cell>
        </row>
        <row r="130">
          <cell r="D130">
            <v>40000</v>
          </cell>
        </row>
        <row r="131">
          <cell r="D131">
            <v>1836000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โอนเพิ่มลด"/>
      <sheetName val="กระดาษทำการโอนเพิ่ม-ลดงปม"/>
      <sheetName val="งบแสดงฐานะ"/>
      <sheetName val="หมายเหตุ"/>
      <sheetName val="งบทรัพย์สิน"/>
      <sheetName val="รายการสินทรัพย์"/>
      <sheetName val="บันทึกเพิ่มสท"/>
      <sheetName val="ปป สินทรัพย์"/>
      <sheetName val="ปป สท เพื่ม"/>
      <sheetName val="ทรัพย์สินเพิ่ม "/>
      <sheetName val="หมายเหตุ 3,4,5"/>
      <sheetName val="หมายเหตุ 6"/>
      <sheetName val="หมายเหตุ 7"/>
      <sheetName val="หมายเหตุ 8"/>
      <sheetName val="หมายเหตุ 9"/>
      <sheetName val="หมายเหตุ 10"/>
      <sheetName val="รายละเอียดการรับเงิน"/>
      <sheetName val="รายละเอียดการจ่ายเงิน"/>
      <sheetName val="รายละเกียอครุภัณฑ์"/>
      <sheetName val="รายละเอียดที่ดิน"/>
      <sheetName val="งบดำเนินงานจ่ายจากเงินรายรับ"/>
      <sheetName val="งบสะสม"/>
      <sheetName val="งบแสดงผลเงินสะสม"/>
      <sheetName val="งบแสดงผลรายรับ"/>
      <sheetName val="งบแสดงเงินสะสม"/>
      <sheetName val="แผนงานรวม"/>
    </sheetNames>
    <sheetDataSet>
      <sheetData sheetId="4">
        <row r="13">
          <cell r="J13" t="str">
            <v>ครุภัณฑ์สำนักงาน</v>
          </cell>
        </row>
        <row r="14">
          <cell r="J14" t="str">
            <v>ครุภัณฑ์การศึกษา</v>
          </cell>
        </row>
        <row r="15">
          <cell r="J15" t="str">
            <v>ครุภัณฑ์ยานพาหนะและขนส่ง</v>
          </cell>
        </row>
        <row r="16">
          <cell r="J16" t="str">
            <v>ครุภัณฑ์การเกษตร</v>
          </cell>
        </row>
        <row r="17">
          <cell r="J17" t="str">
            <v>ครุภัณฑ์ก่อสร้าง</v>
          </cell>
        </row>
        <row r="18">
          <cell r="J18" t="str">
            <v>ครุภัณฑ์ไฟฟ้าและวิทยุ</v>
          </cell>
        </row>
        <row r="19">
          <cell r="J19" t="str">
            <v>ครุภัณฑ์โฆษณาและเผยแพร่</v>
          </cell>
        </row>
        <row r="20">
          <cell r="J20" t="str">
            <v>ครุภัณฑ์งานบ้านงานครัว</v>
          </cell>
        </row>
        <row r="21">
          <cell r="J21" t="str">
            <v>ครุภัณฑ์สำรวจ</v>
          </cell>
        </row>
        <row r="22">
          <cell r="J22" t="str">
            <v>ครุภัณฑ์คอมพิวเตอร์</v>
          </cell>
        </row>
      </sheetData>
      <sheetData sheetId="13">
        <row r="9">
          <cell r="D9">
            <v>25000</v>
          </cell>
        </row>
        <row r="10">
          <cell r="D10">
            <v>35000</v>
          </cell>
        </row>
        <row r="11">
          <cell r="D11">
            <v>9343</v>
          </cell>
        </row>
        <row r="14">
          <cell r="D14">
            <v>384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โอนเพิ่มลด"/>
      <sheetName val="กระดาษทำการโอนเพิ่ม-ลดงปม"/>
      <sheetName val="งบแสดงฐานะ"/>
      <sheetName val="หมายเหตุ"/>
      <sheetName val="งบทรัพย์สิน"/>
      <sheetName val="รายการสินทรัพย์"/>
      <sheetName val="บันทึกเพิ่มสท"/>
      <sheetName val="ปป สินทรัพย์"/>
      <sheetName val="ปป สท เพื่ม"/>
      <sheetName val="ทรัพย์สินเพิ่ม "/>
      <sheetName val="หมายเหตุ 3,4,5"/>
      <sheetName val="หมายเหตุ 6"/>
      <sheetName val="หมายเหตุ 7"/>
      <sheetName val="หมายเหตุ 8"/>
      <sheetName val="หมายเหตุ 9"/>
      <sheetName val="หมายเหตุ 10"/>
      <sheetName val="รายละเอียดการรับเงิน"/>
      <sheetName val="รายละเอียดการจ่ายเงิน"/>
      <sheetName val="รายละเกียอครุภัณฑ์"/>
      <sheetName val="รายละเอียดที่ดิน"/>
      <sheetName val="งบดำเนินงานจ่ายจากเงินรายรับ"/>
      <sheetName val="งบสะสม"/>
      <sheetName val="งบแสดงผลเงินสะสม"/>
      <sheetName val="งบแสดงผลรายรับ"/>
      <sheetName val="งบแสดงเงินสะสม"/>
      <sheetName val="แผนงานรวม"/>
    </sheetNames>
    <sheetDataSet>
      <sheetData sheetId="8">
        <row r="9">
          <cell r="H9">
            <v>3645200</v>
          </cell>
        </row>
        <row r="10">
          <cell r="H10">
            <v>22711955</v>
          </cell>
        </row>
        <row r="11">
          <cell r="H11">
            <v>0</v>
          </cell>
        </row>
        <row r="12">
          <cell r="H12">
            <v>156400</v>
          </cell>
        </row>
        <row r="13">
          <cell r="H13">
            <v>0</v>
          </cell>
        </row>
        <row r="14">
          <cell r="H14">
            <v>0</v>
          </cell>
        </row>
        <row r="23">
          <cell r="H23">
            <v>3497769.5</v>
          </cell>
        </row>
        <row r="24">
          <cell r="H24">
            <v>437948</v>
          </cell>
        </row>
        <row r="25">
          <cell r="H25">
            <v>6984000</v>
          </cell>
        </row>
        <row r="26">
          <cell r="H26">
            <v>630275</v>
          </cell>
        </row>
        <row r="27">
          <cell r="H27">
            <v>58000</v>
          </cell>
        </row>
        <row r="28">
          <cell r="H28">
            <v>485250</v>
          </cell>
        </row>
        <row r="29">
          <cell r="H29">
            <v>140069</v>
          </cell>
        </row>
        <row r="30">
          <cell r="H30">
            <v>251240</v>
          </cell>
        </row>
        <row r="31">
          <cell r="H31">
            <v>34500</v>
          </cell>
        </row>
        <row r="32">
          <cell r="H32">
            <v>740367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งบ 8 ช่อง"/>
      <sheetName val="งบทดลองก่อนปิดบัญชี"/>
      <sheetName val="โอนเพิ่ม-โอนลดงปม"/>
      <sheetName val="งบแสดงฐานการเงิน"/>
      <sheetName val="รายละเอียด"/>
      <sheetName val="งบแสดงฐานะการเงิน"/>
      <sheetName val="หมายเหตุ 1"/>
      <sheetName val="หมายเหตุ245"/>
      <sheetName val="หมายเหตุ3"/>
      <sheetName val="หมายเหตุ6"/>
      <sheetName val="หมายเหตุ 7"/>
      <sheetName val="รายการรับเงินสะสม"/>
      <sheetName val="รายละเอียดการจ่ายเงินสะสม"/>
      <sheetName val="รายรับจริง"/>
      <sheetName val="งบกระทบยอดเงินฝากธนาคาร"/>
      <sheetName val="งบทดลองหลังปิดบัญชี"/>
      <sheetName val="งบเพิ่ม-ลดสินทรัพย์"/>
      <sheetName val="รายการสินทรัพย์"/>
      <sheetName val="รายละเอียดครุภัณฑ์ปี 57"/>
    </sheetNames>
    <sheetDataSet>
      <sheetData sheetId="18">
        <row r="13">
          <cell r="F13">
            <v>4250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รายกายบัญชีมาตรฐาน"/>
      <sheetName val="ใบผ่านรายการบัญชีทั่วไป"/>
      <sheetName val="Sheet3"/>
    </sheetNames>
    <sheetDataSet>
      <sheetData sheetId="1">
        <row r="1030">
          <cell r="H1030">
            <v>39700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ตัดลูกหนี้"/>
      <sheetName val="กันเงิน"/>
      <sheetName val="เจาะปรุ"/>
      <sheetName val="Sheet1"/>
    </sheetNames>
    <sheetDataSet>
      <sheetData sheetId="1">
        <row r="6">
          <cell r="A6" t="str">
            <v>เงินงบประมาณ</v>
          </cell>
          <cell r="B6" t="str">
            <v>บริหารงานทั่วไป</v>
          </cell>
          <cell r="C6" t="str">
            <v>งานบริหารทั่วไป</v>
          </cell>
          <cell r="D6" t="str">
            <v>ค่าตอบแทน</v>
          </cell>
          <cell r="E6" t="str">
            <v>ค่าตอบแทนผู้ปฏิบัติราชการอันเป็นประโยชน์แก่ อปท.</v>
          </cell>
          <cell r="G6">
            <v>106850</v>
          </cell>
        </row>
        <row r="7">
          <cell r="A7" t="str">
            <v>เงินงบประมาณ</v>
          </cell>
          <cell r="B7" t="str">
            <v>บริหารงานทั่วไป</v>
          </cell>
          <cell r="C7" t="str">
            <v>งานบริหารงานคลัง</v>
          </cell>
          <cell r="D7" t="str">
            <v>ค่าตอบแทน</v>
          </cell>
          <cell r="E7" t="str">
            <v>ค่าตอบแทนผู้ปฏิบัติราชการอันเป็นประโยชน์แก่ อปท.</v>
          </cell>
          <cell r="G7">
            <v>50100</v>
          </cell>
        </row>
        <row r="8">
          <cell r="A8" t="str">
            <v>เงินงบประมาณ</v>
          </cell>
          <cell r="B8" t="str">
            <v>การศึกษา</v>
          </cell>
          <cell r="C8" t="str">
            <v>งานบริหารทั่วไปเกี่ยวกับการศึกษา</v>
          </cell>
          <cell r="D8" t="str">
            <v>เงินเดือน(ประจำ)</v>
          </cell>
          <cell r="E8" t="str">
            <v>เงินเดือนพนักงาน</v>
          </cell>
          <cell r="G8">
            <v>63840</v>
          </cell>
        </row>
        <row r="9">
          <cell r="A9" t="str">
            <v>เงินงบประมาณ</v>
          </cell>
          <cell r="B9" t="str">
            <v>การศึกษา</v>
          </cell>
          <cell r="C9" t="str">
            <v>งานบริหารทั่วไปเกี่ยวกับการศึกษา</v>
          </cell>
          <cell r="D9" t="str">
            <v>เงินเดือน(ประจำ)</v>
          </cell>
          <cell r="E9" t="str">
            <v>ค่าตอบแทนพนักงานจ้าง</v>
          </cell>
          <cell r="G9">
            <v>94980</v>
          </cell>
        </row>
        <row r="10">
          <cell r="A10" t="str">
            <v>เงินงบประมาณ</v>
          </cell>
          <cell r="B10" t="str">
            <v>การศึกษา</v>
          </cell>
          <cell r="C10" t="str">
            <v>งานบริหารทั่วไปเกี่ยวกับการศึกษา</v>
          </cell>
          <cell r="D10" t="str">
            <v>เงินเดือน(ประจำ)</v>
          </cell>
          <cell r="E10" t="str">
            <v>เงินเพิ่มต่างๆ ของพนักงานจ้าง</v>
          </cell>
          <cell r="G10">
            <v>30000</v>
          </cell>
        </row>
        <row r="11">
          <cell r="A11" t="str">
            <v>เงินงบประมาณ</v>
          </cell>
          <cell r="B11" t="str">
            <v>การศึกษา</v>
          </cell>
          <cell r="C11" t="str">
            <v>งานบริหารทั่วไปเกี่ยวกับการศึกษา</v>
          </cell>
          <cell r="D11" t="str">
            <v>ค่าตอบแทน</v>
          </cell>
          <cell r="E11" t="str">
            <v>ค่าตอบแทนผู้ปฏิบัติราชการอันเป็นประโยชน์แก่ อปท.</v>
          </cell>
          <cell r="G11">
            <v>87500</v>
          </cell>
        </row>
        <row r="12">
          <cell r="A12" t="str">
            <v>เงินงบประมาณ</v>
          </cell>
          <cell r="B12" t="str">
            <v>การศึกษา</v>
          </cell>
          <cell r="C12" t="str">
            <v>งานบริหารทั่วไปเกี่ยวกับการศึกษา</v>
          </cell>
          <cell r="D12" t="str">
            <v>ค่าตอบแทน</v>
          </cell>
          <cell r="E12" t="str">
            <v>เงินช่วยเหลือการศึกษาบุตร</v>
          </cell>
          <cell r="G12">
            <v>2852</v>
          </cell>
        </row>
        <row r="13">
          <cell r="A13" t="str">
            <v>เงินงบประมาณ</v>
          </cell>
          <cell r="B13" t="str">
            <v>สาธารณสุข</v>
          </cell>
          <cell r="C13" t="str">
            <v>งานบริหารทั่วไปเกี่ยวกับสาธารณสุข</v>
          </cell>
          <cell r="D13" t="str">
            <v>ค่าตอบแทน</v>
          </cell>
          <cell r="E13" t="str">
            <v>ค่าตอบแทนผู้ปฏิบัติราชการอันเป็นประโยชน์แก่ อปท.</v>
          </cell>
          <cell r="G13">
            <v>18995</v>
          </cell>
        </row>
        <row r="14">
          <cell r="A14" t="str">
            <v>เงินงบประมาณ</v>
          </cell>
          <cell r="B14" t="str">
            <v>สังคมสงเคราะห์</v>
          </cell>
          <cell r="C14" t="str">
            <v>งานบริหารทั่วไปเกี่ยวกับสังคมสงเคราะห์</v>
          </cell>
          <cell r="D14" t="str">
            <v>ค่าตอบแทน</v>
          </cell>
          <cell r="E14" t="str">
            <v>ค่าตอบแทนผู้ปฏิบัติราชการอันเป็นประโยชน์แก่ อปท.</v>
          </cell>
          <cell r="G14">
            <v>57030</v>
          </cell>
        </row>
        <row r="15">
          <cell r="A15" t="str">
            <v>เงินงบประมาณ</v>
          </cell>
          <cell r="B15" t="str">
            <v>เคหะและชุมชน</v>
          </cell>
          <cell r="C15" t="str">
            <v>งานบริหารทั่วไปเกี่ยวกับการเคหะและชุมชน</v>
          </cell>
          <cell r="D15" t="str">
            <v>ค่าตอบแทน</v>
          </cell>
          <cell r="E15" t="str">
            <v>ค่าตอบแทนผู้ปฏิบัติราชการอันเป็นประโยชน์แก่ อปท.</v>
          </cell>
          <cell r="G15">
            <v>49025</v>
          </cell>
        </row>
        <row r="16">
          <cell r="A16" t="str">
            <v>เงินงบประมาณ</v>
          </cell>
          <cell r="B16" t="str">
            <v>งบกลาง</v>
          </cell>
          <cell r="C16" t="str">
            <v>งบกลาง</v>
          </cell>
          <cell r="D16" t="str">
            <v>งบกลาง</v>
          </cell>
          <cell r="E16" t="str">
            <v>ค่าชำระดอกเบี้ย</v>
          </cell>
          <cell r="G16">
            <v>8725.74</v>
          </cell>
        </row>
        <row r="17">
          <cell r="A17" t="str">
            <v>เงินงบประมาณ</v>
          </cell>
          <cell r="B17" t="str">
            <v>งบกลาง</v>
          </cell>
          <cell r="C17" t="str">
            <v>งบกลาง</v>
          </cell>
          <cell r="D17" t="str">
            <v>งบกลาง</v>
          </cell>
          <cell r="E17" t="str">
            <v>เงินสมทบประกันสังคม</v>
          </cell>
          <cell r="G17">
            <v>6250</v>
          </cell>
        </row>
        <row r="24">
          <cell r="B24" t="str">
            <v>เคหะและชุมชน</v>
          </cell>
          <cell r="C24" t="str">
            <v>บริหารทั่วไปเกี่ยวกับเคหะและชุมชน</v>
          </cell>
          <cell r="D24" t="str">
            <v>ค่าใช้สอย</v>
          </cell>
          <cell r="E24" t="str">
            <v>รายจ่ายเพื่อให้ได้มาซึ่งบริหาร</v>
          </cell>
          <cell r="G24">
            <v>7000</v>
          </cell>
        </row>
        <row r="25">
          <cell r="B25" t="str">
            <v>เคหะและชุมชน</v>
          </cell>
          <cell r="C25" t="str">
            <v>บริหารทั่วไปเกี่ยวกับเคหะและชุมชน</v>
          </cell>
          <cell r="D25" t="str">
            <v>ค่าใช้สอย</v>
          </cell>
          <cell r="E25" t="str">
            <v>รายจ่ายเพื่อให้ได้มาซึ่งบริหาร</v>
          </cell>
          <cell r="G25">
            <v>7000</v>
          </cell>
        </row>
        <row r="26">
          <cell r="B26" t="str">
            <v>บริหารงานทั่วไป</v>
          </cell>
          <cell r="C26" t="str">
            <v>งานบริหารทั่วไป</v>
          </cell>
          <cell r="D26" t="str">
            <v>รายจ่ายอื่น</v>
          </cell>
          <cell r="E26" t="str">
            <v>รายจ่ายอื่น</v>
          </cell>
          <cell r="G26">
            <v>20000</v>
          </cell>
        </row>
        <row r="27">
          <cell r="B27" t="str">
            <v>การศึกษา</v>
          </cell>
          <cell r="C27" t="str">
            <v>งานบริหารงานทั่วไปเกี่ยวกับการศึกษา</v>
          </cell>
          <cell r="D27" t="str">
            <v>ค่าใช้สอย</v>
          </cell>
          <cell r="E27" t="str">
            <v>รายจ่ายเพื่อให้ได้มาซึ่งบริการ</v>
          </cell>
          <cell r="F27" t="str">
            <v>รถรับส่งนักเรียนของศูนย์พัฒนาฯ</v>
          </cell>
          <cell r="G27">
            <v>11666</v>
          </cell>
        </row>
        <row r="28">
          <cell r="B28" t="str">
            <v>การศึกษา</v>
          </cell>
          <cell r="C28" t="str">
            <v>งานระดับก่อนวัยเรียนและประถมศึกษา</v>
          </cell>
          <cell r="D28" t="str">
            <v>ค่าวัสดุ</v>
          </cell>
          <cell r="E28" t="str">
            <v>ค่าอาหารเสริมนม</v>
          </cell>
          <cell r="F28" t="str">
            <v>อาหารเสริมนม โรงเรียน</v>
          </cell>
          <cell r="G28">
            <v>84388.5</v>
          </cell>
        </row>
        <row r="29">
          <cell r="B29" t="str">
            <v>การศึกษา</v>
          </cell>
          <cell r="C29" t="str">
            <v>งานระดับก่อนวัยเรียนและประถมศึกษา</v>
          </cell>
          <cell r="D29" t="str">
            <v>ค่าวัสดุ</v>
          </cell>
          <cell r="E29" t="str">
            <v>ค่าอาหารเสริมนม</v>
          </cell>
          <cell r="F29" t="str">
            <v>อาหารเสริมนม ศูนย์พัฒนาฯ</v>
          </cell>
          <cell r="G29">
            <v>13160</v>
          </cell>
        </row>
        <row r="30">
          <cell r="B30" t="str">
            <v>การศึกษา</v>
          </cell>
          <cell r="C30" t="str">
            <v>งานระดับก่อนวัยเรียนและประถมศึกษา</v>
          </cell>
          <cell r="D30" t="str">
            <v>ค่าวัสดุ</v>
          </cell>
          <cell r="E30" t="str">
            <v>ค่าอาหารเสริมนม</v>
          </cell>
          <cell r="F30" t="str">
            <v>อาหารเสริมนม โรงเรียน</v>
          </cell>
          <cell r="G30">
            <v>60174.9</v>
          </cell>
        </row>
        <row r="31">
          <cell r="B31" t="str">
            <v>การศึกษา</v>
          </cell>
          <cell r="C31" t="str">
            <v>งานระดับก่อนวัยเรียนและประถมศึกษา</v>
          </cell>
          <cell r="D31" t="str">
            <v>ค่าวัสดุ</v>
          </cell>
          <cell r="E31" t="str">
            <v>ค่าอาหารเสริมนม</v>
          </cell>
          <cell r="F31" t="str">
            <v>อาหารเสริมนม ศูนย์พัฒนาฯ</v>
          </cell>
          <cell r="G31">
            <v>9384</v>
          </cell>
        </row>
        <row r="32">
          <cell r="B32" t="str">
            <v>อุตสาหกรรมและโยธา</v>
          </cell>
          <cell r="C32" t="str">
            <v>งานโครงสร้างพื้นฐาน</v>
          </cell>
          <cell r="D32" t="str">
            <v>ค่าที่ดินและสิ่งก่อสร้าง</v>
          </cell>
          <cell r="E32" t="str">
            <v>ค่าก่อสร้างสิ่งสาธารณูปโภค</v>
          </cell>
          <cell r="F32" t="str">
            <v>โครงการก่อสร้างถนน คสล ม.5</v>
          </cell>
          <cell r="G32">
            <v>280000</v>
          </cell>
        </row>
        <row r="33">
          <cell r="B33" t="str">
            <v>อุตสาหกรรมและโยธา</v>
          </cell>
          <cell r="C33" t="str">
            <v>งานโครงสร้างพื้นฐาน</v>
          </cell>
          <cell r="D33" t="str">
            <v>ค่าที่ดินและสิ่งก่อสร้าง</v>
          </cell>
          <cell r="E33" t="str">
            <v>ค่าก่อสร้างสิ่งสาธารณูปโภค</v>
          </cell>
          <cell r="F33" t="str">
            <v>โครงการก่อสร้างถนนคันดิน ม.13</v>
          </cell>
          <cell r="G33">
            <v>265000</v>
          </cell>
        </row>
        <row r="34">
          <cell r="B34" t="str">
            <v>อุตสาหกรรมและโยธา</v>
          </cell>
          <cell r="C34" t="str">
            <v>งานโครงสร้างพื้นฐาน</v>
          </cell>
          <cell r="D34" t="str">
            <v>ค่าที่ดินและสิ่งก่อสร้าง</v>
          </cell>
          <cell r="E34" t="str">
            <v>ค่าก่อสร้างสิ่งสาธารณูปโภค</v>
          </cell>
          <cell r="F34" t="str">
            <v>โครงการก่อสร้างถนนคันดิน ม.1</v>
          </cell>
          <cell r="G34">
            <v>194500</v>
          </cell>
        </row>
        <row r="35">
          <cell r="B35" t="str">
            <v>อุตสาหกรรมและโยธา</v>
          </cell>
          <cell r="C35" t="str">
            <v>งานโครงสร้างพื้นฐาน</v>
          </cell>
          <cell r="D35" t="str">
            <v>ค่าที่ดินและสิ่งก่อสร้าง</v>
          </cell>
          <cell r="E35" t="str">
            <v>ค่าก่อสร้างสิ่งสาธารณูปโภค</v>
          </cell>
          <cell r="F35" t="str">
            <v>โครงการก่อสร้างถนนหินคลุก ม.7</v>
          </cell>
          <cell r="G35">
            <v>192500</v>
          </cell>
        </row>
        <row r="36">
          <cell r="B36" t="str">
            <v>อุตสาหกรรมและโยธา</v>
          </cell>
          <cell r="C36" t="str">
            <v>งานโครงสร้างพื้นฐาน</v>
          </cell>
          <cell r="D36" t="str">
            <v>ค่าที่ดินและสิ่งก่อสร้าง</v>
          </cell>
          <cell r="E36" t="str">
            <v>ค่าก่อสร้างสิ่งสาธารณูปโภค</v>
          </cell>
          <cell r="F36" t="str">
            <v>โครงการก่อสร้างถนน คสล ม.10</v>
          </cell>
          <cell r="G36">
            <v>199500</v>
          </cell>
        </row>
        <row r="37">
          <cell r="B37" t="str">
            <v>อุตสาหกรรมและโยธา</v>
          </cell>
          <cell r="C37" t="str">
            <v>งานโครงสร้างพื้นฐาน</v>
          </cell>
          <cell r="D37" t="str">
            <v>ค่าที่ดินและสิ่งก่อสร้าง</v>
          </cell>
          <cell r="E37" t="str">
            <v>ค่าก่อสร้างสิ่งสาธารณูปโภค</v>
          </cell>
          <cell r="F37" t="str">
            <v>โครงการก่อสร้างถนนหินคลุก ม.9</v>
          </cell>
          <cell r="G37">
            <v>182690</v>
          </cell>
        </row>
        <row r="38">
          <cell r="B38" t="str">
            <v>อุตสาหกรรมและโยธา</v>
          </cell>
          <cell r="C38" t="str">
            <v>งานโครงสร้างพื้นฐาน</v>
          </cell>
          <cell r="D38" t="str">
            <v>ค่าที่ดินและสิ่งก่อสร้าง</v>
          </cell>
          <cell r="E38" t="str">
            <v>ค่าก่อสร้างสิ่งสาธารณูปโภค</v>
          </cell>
          <cell r="F38" t="str">
            <v>โครงการก่อสร้างถนนหินคลุก ม.6</v>
          </cell>
          <cell r="G38">
            <v>753000</v>
          </cell>
        </row>
        <row r="39">
          <cell r="B39" t="str">
            <v>อุตสาหกรรมและโยธา</v>
          </cell>
          <cell r="C39" t="str">
            <v>งานโครงสร้างพื้นฐาน</v>
          </cell>
          <cell r="D39" t="str">
            <v>ค่าที่ดินและสิ่งก่อสร้าง</v>
          </cell>
          <cell r="E39" t="str">
            <v>ค่าก่อสร้างสิ่งสาธารณูปโภค</v>
          </cell>
          <cell r="F39" t="str">
            <v>โครงการก่อสร้างถนนหินคลุก ม9</v>
          </cell>
          <cell r="G39">
            <v>564000</v>
          </cell>
        </row>
        <row r="40">
          <cell r="B40" t="str">
            <v>อุตสาหกรรมและโยธา</v>
          </cell>
          <cell r="C40" t="str">
            <v>งานโครงสร้างพื้นฐาน</v>
          </cell>
          <cell r="D40" t="str">
            <v>ค่าที่ดินและสิ่งก่อสร้าง</v>
          </cell>
          <cell r="E40" t="str">
            <v>ค่าก่อสร้างสิ่งสาธารณูปโภค</v>
          </cell>
          <cell r="F40" t="str">
            <v>โครงการก่อสร้างถนน คสล ม.4</v>
          </cell>
          <cell r="G40">
            <v>284000</v>
          </cell>
        </row>
        <row r="41">
          <cell r="B41" t="str">
            <v>อุตสาหกรรมและโยธา</v>
          </cell>
          <cell r="C41" t="str">
            <v>งานโครงสร้างพื้นฐาน</v>
          </cell>
          <cell r="D41" t="str">
            <v>ค่าที่ดินและสิ่งก่อสร้าง</v>
          </cell>
          <cell r="E41" t="str">
            <v>ค่าก่อสร้างสิ่งสาธารณูปโภค</v>
          </cell>
          <cell r="F41" t="str">
            <v>โครงการก่อสร้างถนน คสล ม.15</v>
          </cell>
          <cell r="G41">
            <v>516000</v>
          </cell>
        </row>
        <row r="42">
          <cell r="B42" t="str">
            <v>อุตสาหกรรมและโยธา</v>
          </cell>
          <cell r="C42" t="str">
            <v>งานโครงสร้างพื้นฐาน</v>
          </cell>
          <cell r="D42" t="str">
            <v>ค่าที่ดินและสิ่งก่อสร้าง</v>
          </cell>
          <cell r="E42" t="str">
            <v>ค่าก่อสร้างสิ่งสาธารณูปโภค</v>
          </cell>
          <cell r="F42" t="str">
            <v>โครงการซ่อมสร้างถนนลาดยาง ม.11</v>
          </cell>
          <cell r="G42">
            <v>385000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ค้างจ่าย"/>
      <sheetName val="ตุลาคม2560"/>
      <sheetName val="พฤศจิกายน2560"/>
      <sheetName val="Sheet1"/>
      <sheetName val="ธันวาคม 60"/>
      <sheetName val="มกราคม 60"/>
      <sheetName val="กุมภาพันธ์ 61"/>
      <sheetName val="มีนาคม 61"/>
      <sheetName val="ไตรมาสที่ 2"/>
      <sheetName val="เมษายน 61"/>
      <sheetName val="พฤษภาคม61"/>
      <sheetName val="มิถุนายน61"/>
      <sheetName val="ไตรมาสที่3"/>
      <sheetName val="กรกฏาคม 61"/>
      <sheetName val="สิงหาคม 61"/>
      <sheetName val="กันยายน61"/>
      <sheetName val="ปิดบัญชี"/>
      <sheetName val="Sheet3"/>
      <sheetName val="เปรียบเทียบ"/>
    </sheetNames>
    <sheetDataSet>
      <sheetData sheetId="16">
        <row r="4">
          <cell r="A4" t="str">
            <v>เงินสด</v>
          </cell>
          <cell r="F4">
            <v>0</v>
          </cell>
          <cell r="L4">
            <v>0</v>
          </cell>
        </row>
        <row r="5">
          <cell r="A5" t="str">
            <v>เงินฝากธนาคาร  ธ.ก.ส.  ( ออมทรัพย์)</v>
          </cell>
          <cell r="F5">
            <v>27614924.129999995</v>
          </cell>
          <cell r="L5">
            <v>27614924.129999995</v>
          </cell>
        </row>
        <row r="6">
          <cell r="A6" t="str">
            <v>เงินฝากธนาคาร ธ.ก.ส. (เงินสวัสดิการค่ารักษาพยาบาล)</v>
          </cell>
          <cell r="F6">
            <v>34.45000000000073</v>
          </cell>
          <cell r="L6">
            <v>34.45000000000073</v>
          </cell>
        </row>
        <row r="8">
          <cell r="A8" t="str">
            <v>เงินฝากธนาคาร  ธ.ก.ส. ( ประจำ)</v>
          </cell>
          <cell r="F8">
            <v>600000</v>
          </cell>
          <cell r="L8">
            <v>600000</v>
          </cell>
        </row>
        <row r="9">
          <cell r="A9" t="str">
            <v>เงินฝากธนาคารกรุงไทย  (ออมทรัพย์)</v>
          </cell>
          <cell r="F9">
            <v>29685.47</v>
          </cell>
          <cell r="L9">
            <v>29685.47</v>
          </cell>
        </row>
        <row r="10">
          <cell r="A10" t="str">
            <v>เงินฝากธนาคาร กรุงไทย  (กระแสรายวัน)</v>
          </cell>
          <cell r="F10">
            <v>9887269.360000003</v>
          </cell>
          <cell r="L10">
            <v>9887269.360000003</v>
          </cell>
        </row>
        <row r="11">
          <cell r="A11" t="str">
            <v>เงินฝากธนาคาร ออมสิน (ออมทรัพย์)</v>
          </cell>
          <cell r="F11">
            <v>1744665.72</v>
          </cell>
          <cell r="L11">
            <v>1744665.72</v>
          </cell>
        </row>
        <row r="12">
          <cell r="A12" t="str">
            <v>เงินฝาก กสท.</v>
          </cell>
          <cell r="F12">
            <v>4027198.06</v>
          </cell>
          <cell r="L12">
            <v>4027198.06</v>
          </cell>
        </row>
        <row r="13">
          <cell r="A13" t="str">
            <v>ลูกหนี้ - ภาษีโรงเรือนและที่ดิน</v>
          </cell>
          <cell r="F13">
            <v>34317</v>
          </cell>
          <cell r="L13">
            <v>34317</v>
          </cell>
        </row>
        <row r="14">
          <cell r="A14" t="str">
            <v>        - ภาษีบำรุงท้องที่</v>
          </cell>
          <cell r="F14">
            <v>70902.29999999999</v>
          </cell>
          <cell r="L14">
            <v>70902.29999999999</v>
          </cell>
        </row>
        <row r="15">
          <cell r="A15" t="str">
            <v>         - ภาษีป้าย</v>
          </cell>
          <cell r="F15">
            <v>2480</v>
          </cell>
          <cell r="L15">
            <v>2480</v>
          </cell>
        </row>
        <row r="21">
          <cell r="A21" t="str">
            <v>ทรัพย์สินที่เกิดการเงินกู้</v>
          </cell>
          <cell r="F21">
            <v>12392000</v>
          </cell>
          <cell r="L21">
            <v>12392000</v>
          </cell>
        </row>
        <row r="23">
          <cell r="A23" t="str">
            <v>งบกลาง-รายได้</v>
          </cell>
          <cell r="F23">
            <v>2245733.47</v>
          </cell>
        </row>
        <row r="24">
          <cell r="A24" t="str">
            <v>งบกลาง-เบี้ยยังชีพ-สูงอายุ</v>
          </cell>
          <cell r="F24">
            <v>11657900</v>
          </cell>
        </row>
        <row r="25">
          <cell r="A25" t="str">
            <v>งบกลาง-เบี้ยยังชีพ-พิการ</v>
          </cell>
          <cell r="F25">
            <v>2096800</v>
          </cell>
        </row>
        <row r="26">
          <cell r="A26" t="str">
            <v>งบกลาง-เบี้ยยังชีพ-เอดส์</v>
          </cell>
          <cell r="F26">
            <v>24000</v>
          </cell>
        </row>
        <row r="27">
          <cell r="A27" t="str">
            <v>เงินเดือนการเมือง</v>
          </cell>
          <cell r="F27">
            <v>2624640</v>
          </cell>
        </row>
        <row r="28">
          <cell r="A28" t="str">
            <v>เงินเดือนประจำ</v>
          </cell>
          <cell r="F28">
            <v>10074091</v>
          </cell>
        </row>
        <row r="29">
          <cell r="A29" t="str">
            <v>ค่าตอบแทน-รายได้</v>
          </cell>
          <cell r="F29">
            <v>1083180</v>
          </cell>
        </row>
        <row r="31">
          <cell r="A31" t="str">
            <v>ค่าใช้สอย</v>
          </cell>
          <cell r="F31">
            <v>226477.5</v>
          </cell>
        </row>
        <row r="32">
          <cell r="A32" t="str">
            <v>ค่าใช้สอย</v>
          </cell>
          <cell r="F32">
            <v>2273094.83</v>
          </cell>
        </row>
        <row r="33">
          <cell r="A33" t="str">
            <v>ค่าวัสดุ </v>
          </cell>
          <cell r="F33">
            <v>2029699.7</v>
          </cell>
        </row>
        <row r="34">
          <cell r="A34" t="str">
            <v>ค่าวัสดุ (ฉ)</v>
          </cell>
          <cell r="F34">
            <v>40000</v>
          </cell>
        </row>
        <row r="35">
          <cell r="A35" t="str">
            <v>ค่าสาธารณูปโภค</v>
          </cell>
          <cell r="F35">
            <v>422239.88</v>
          </cell>
        </row>
        <row r="36">
          <cell r="A36" t="str">
            <v>เงินอุดหนุน</v>
          </cell>
          <cell r="F36">
            <v>1977000</v>
          </cell>
        </row>
        <row r="37">
          <cell r="A37" t="str">
            <v>ค่าครุภัณฑ์-รายได้</v>
          </cell>
          <cell r="F37">
            <v>567200</v>
          </cell>
        </row>
        <row r="38">
          <cell r="A38" t="str">
            <v>ค่าที่ดินและสิ่งก่อสร้าง</v>
          </cell>
          <cell r="F38">
            <v>6874010</v>
          </cell>
        </row>
        <row r="39">
          <cell r="A39" t="str">
            <v>ค่าที่ดินและสิ่งก่อสร้าง(ฉ)</v>
          </cell>
          <cell r="F39">
            <v>4490000</v>
          </cell>
        </row>
        <row r="40">
          <cell r="A40" t="str">
            <v>รายจ่ายอื่น ๆ</v>
          </cell>
          <cell r="F40">
            <v>20000</v>
          </cell>
        </row>
        <row r="41">
          <cell r="A41" t="str">
            <v>เจ้าหนี้เงินกู้-ธนาคารกรุงไทย</v>
          </cell>
          <cell r="G41">
            <v>2152000</v>
          </cell>
          <cell r="M41">
            <v>2152000</v>
          </cell>
        </row>
        <row r="43">
          <cell r="A43" t="str">
            <v>เงินรายรับ</v>
          </cell>
        </row>
        <row r="72">
          <cell r="A72" t="str">
            <v>รายจ่ายค้างจ่าย</v>
          </cell>
          <cell r="G72">
            <v>3551808.3999999994</v>
          </cell>
          <cell r="M72">
            <v>3551808.3999999994</v>
          </cell>
        </row>
        <row r="73">
          <cell r="A73" t="str">
            <v>เงินสะสม</v>
          </cell>
          <cell r="G73">
            <v>26583425.76</v>
          </cell>
          <cell r="I73">
            <v>8280581.39</v>
          </cell>
          <cell r="J73">
            <v>2070145.3475</v>
          </cell>
          <cell r="M73">
            <v>32793861.8025</v>
          </cell>
        </row>
        <row r="74">
          <cell r="A74" t="str">
            <v>เงินทุนสำรองเงินสะสม</v>
          </cell>
          <cell r="G74">
            <v>14975333.37</v>
          </cell>
          <cell r="M74">
            <v>17045478.72</v>
          </cell>
        </row>
        <row r="75">
          <cell r="A75" t="str">
            <v>รวมทั้งสิ้น</v>
          </cell>
          <cell r="F75">
            <v>105129542.86999999</v>
          </cell>
          <cell r="G75">
            <v>105129542.87</v>
          </cell>
          <cell r="L75">
            <v>56403476.489999995</v>
          </cell>
          <cell r="M75">
            <v>56403476.4925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ตุลาคม 2559"/>
      <sheetName val="พฤศจิกายน 2559"/>
      <sheetName val="ธันวาคม 2559"/>
      <sheetName val="มกราคม 2560"/>
      <sheetName val="กุมภาพันธ์ 2560"/>
      <sheetName val="มีนาคม 60"/>
      <sheetName val="เมษายน 60"/>
      <sheetName val="พฤษภาคม60"/>
      <sheetName val="มิถุนายน 60"/>
      <sheetName val="กรกฏาคม60"/>
      <sheetName val="สิงหาคม60"/>
      <sheetName val="กันยายน60"/>
      <sheetName val="ปิดบัญชี"/>
      <sheetName val="เทียบมือ-laas"/>
    </sheetNames>
    <sheetDataSet>
      <sheetData sheetId="12">
        <row r="12">
          <cell r="N12">
            <v>3360489.83</v>
          </cell>
        </row>
        <row r="13">
          <cell r="N13">
            <v>48840.5</v>
          </cell>
        </row>
        <row r="14">
          <cell r="N14">
            <v>99681.6</v>
          </cell>
        </row>
        <row r="15">
          <cell r="N15">
            <v>2480</v>
          </cell>
        </row>
        <row r="16">
          <cell r="N16">
            <v>3616</v>
          </cell>
        </row>
        <row r="22">
          <cell r="N22">
            <v>1073890</v>
          </cell>
        </row>
        <row r="78">
          <cell r="K78">
            <v>8936504.54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"/>
      <sheetName val="รายรับ"/>
      <sheetName val="Sheet3"/>
    </sheetNames>
    <sheetDataSet>
      <sheetData sheetId="1">
        <row r="10">
          <cell r="F10">
            <v>97625.75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E15" sqref="E15:E16"/>
    </sheetView>
  </sheetViews>
  <sheetFormatPr defaultColWidth="9.140625" defaultRowHeight="15"/>
  <cols>
    <col min="1" max="1" width="13.421875" style="3" bestFit="1" customWidth="1"/>
    <col min="2" max="2" width="29.8515625" style="1" customWidth="1"/>
    <col min="3" max="4" width="12.57421875" style="3" bestFit="1" customWidth="1"/>
    <col min="5" max="5" width="13.421875" style="3" bestFit="1" customWidth="1"/>
    <col min="6" max="16384" width="9.00390625" style="1" customWidth="1"/>
  </cols>
  <sheetData>
    <row r="1" spans="1:5" ht="24">
      <c r="A1" s="399" t="s">
        <v>30</v>
      </c>
      <c r="B1" s="399"/>
      <c r="C1" s="399"/>
      <c r="D1" s="399"/>
      <c r="E1" s="399"/>
    </row>
    <row r="2" spans="1:5" ht="24">
      <c r="A2" s="399" t="s">
        <v>1037</v>
      </c>
      <c r="B2" s="399"/>
      <c r="C2" s="399"/>
      <c r="D2" s="399"/>
      <c r="E2" s="399"/>
    </row>
    <row r="3" spans="1:5" ht="24">
      <c r="A3" s="399" t="s">
        <v>208</v>
      </c>
      <c r="B3" s="399"/>
      <c r="C3" s="399"/>
      <c r="D3" s="399"/>
      <c r="E3" s="399"/>
    </row>
    <row r="4" spans="13:16" ht="24">
      <c r="M4" s="3"/>
      <c r="N4" s="3"/>
      <c r="O4" s="3"/>
      <c r="P4" s="3"/>
    </row>
    <row r="5" spans="1:16" ht="24">
      <c r="A5" s="45" t="s">
        <v>1038</v>
      </c>
      <c r="B5" s="358" t="s">
        <v>1039</v>
      </c>
      <c r="C5" s="45" t="s">
        <v>1040</v>
      </c>
      <c r="D5" s="45" t="s">
        <v>1041</v>
      </c>
      <c r="E5" s="45" t="s">
        <v>190</v>
      </c>
      <c r="L5" s="3"/>
      <c r="M5" s="3"/>
      <c r="N5" s="3"/>
      <c r="O5" s="3"/>
      <c r="P5" s="3"/>
    </row>
    <row r="6" spans="1:16" ht="24">
      <c r="A6" s="47">
        <v>19338160</v>
      </c>
      <c r="B6" s="46" t="s">
        <v>116</v>
      </c>
      <c r="C6" s="47">
        <f>+'[1]Sheet1'!F107</f>
        <v>64800</v>
      </c>
      <c r="D6" s="47">
        <f>+'[1]Sheet1'!G107</f>
        <v>564800</v>
      </c>
      <c r="E6" s="47">
        <f>+A6+C6-D6</f>
        <v>18838160</v>
      </c>
      <c r="L6" s="3"/>
      <c r="M6" s="3"/>
      <c r="N6" s="3"/>
      <c r="O6" s="3"/>
      <c r="P6" s="3"/>
    </row>
    <row r="7" spans="1:16" ht="24">
      <c r="A7" s="47">
        <v>2624640</v>
      </c>
      <c r="B7" s="46" t="s">
        <v>1042</v>
      </c>
      <c r="C7" s="47">
        <f>+'[1]Sheet1'!F108</f>
        <v>0</v>
      </c>
      <c r="D7" s="47">
        <f>+'[1]Sheet1'!G108</f>
        <v>0</v>
      </c>
      <c r="E7" s="47">
        <f aca="true" t="shared" si="0" ref="E7:E17">+A7+C7-D7</f>
        <v>2624640</v>
      </c>
      <c r="M7" s="3"/>
      <c r="N7" s="3"/>
      <c r="O7" s="3"/>
      <c r="P7" s="3"/>
    </row>
    <row r="8" spans="1:16" ht="24">
      <c r="A8" s="47">
        <v>10826940</v>
      </c>
      <c r="B8" s="46" t="s">
        <v>1043</v>
      </c>
      <c r="C8" s="47">
        <f>+'[1]Sheet1'!F109</f>
        <v>263090</v>
      </c>
      <c r="D8" s="47">
        <f>+'[1]Sheet1'!G109</f>
        <v>762090</v>
      </c>
      <c r="E8" s="47">
        <f t="shared" si="0"/>
        <v>10327940</v>
      </c>
      <c r="L8" s="3"/>
      <c r="M8" s="3"/>
      <c r="N8" s="3"/>
      <c r="O8" s="3"/>
      <c r="P8" s="3"/>
    </row>
    <row r="9" spans="1:16" ht="24">
      <c r="A9" s="47">
        <v>860000</v>
      </c>
      <c r="B9" s="46" t="s">
        <v>102</v>
      </c>
      <c r="C9" s="47">
        <f>+'[1]Sheet1'!F110</f>
        <v>506000</v>
      </c>
      <c r="D9" s="47">
        <f>+'[1]Sheet1'!G110</f>
        <v>187000</v>
      </c>
      <c r="E9" s="47">
        <f t="shared" si="0"/>
        <v>1179000</v>
      </c>
      <c r="L9" s="3"/>
      <c r="M9" s="3"/>
      <c r="N9" s="3"/>
      <c r="O9" s="3"/>
      <c r="P9" s="3"/>
    </row>
    <row r="10" spans="1:16" ht="24">
      <c r="A10" s="47">
        <v>4196070</v>
      </c>
      <c r="B10" s="46" t="s">
        <v>262</v>
      </c>
      <c r="C10" s="47">
        <f>+'[1]Sheet1'!F111</f>
        <v>737000</v>
      </c>
      <c r="D10" s="47">
        <f>+'[1]Sheet1'!G111</f>
        <v>894000</v>
      </c>
      <c r="E10" s="47">
        <f t="shared" si="0"/>
        <v>4039070</v>
      </c>
      <c r="L10" s="3"/>
      <c r="M10" s="3"/>
      <c r="N10" s="3"/>
      <c r="O10" s="3"/>
      <c r="P10" s="3"/>
    </row>
    <row r="11" spans="1:16" ht="24">
      <c r="A11" s="47">
        <v>2476180</v>
      </c>
      <c r="B11" s="46" t="s">
        <v>119</v>
      </c>
      <c r="C11" s="47">
        <f>+'[1]Sheet1'!F112</f>
        <v>319000</v>
      </c>
      <c r="D11" s="47">
        <f>+'[1]Sheet1'!G112</f>
        <v>271000</v>
      </c>
      <c r="E11" s="47">
        <f t="shared" si="0"/>
        <v>2524180</v>
      </c>
      <c r="L11" s="3"/>
      <c r="M11" s="3"/>
      <c r="N11" s="3"/>
      <c r="O11" s="3"/>
      <c r="P11" s="3"/>
    </row>
    <row r="12" spans="1:16" ht="24">
      <c r="A12" s="47">
        <v>477000</v>
      </c>
      <c r="B12" s="46" t="s">
        <v>264</v>
      </c>
      <c r="C12" s="47">
        <f>+'[1]Sheet1'!F113</f>
        <v>5000</v>
      </c>
      <c r="D12" s="47">
        <f>+'[1]Sheet1'!G113</f>
        <v>5000</v>
      </c>
      <c r="E12" s="47">
        <f t="shared" si="0"/>
        <v>477000</v>
      </c>
      <c r="L12" s="3"/>
      <c r="M12" s="3"/>
      <c r="N12" s="3"/>
      <c r="O12" s="3"/>
      <c r="P12" s="3"/>
    </row>
    <row r="13" spans="1:16" ht="24">
      <c r="A13" s="47">
        <v>25000</v>
      </c>
      <c r="B13" s="46" t="s">
        <v>268</v>
      </c>
      <c r="C13" s="47">
        <f>+'[1]Sheet1'!F116</f>
        <v>0</v>
      </c>
      <c r="D13" s="47">
        <f>+'[1]Sheet1'!G116</f>
        <v>0</v>
      </c>
      <c r="E13" s="47">
        <f t="shared" si="0"/>
        <v>25000</v>
      </c>
      <c r="L13" s="3"/>
      <c r="M13" s="3"/>
      <c r="N13" s="3"/>
      <c r="O13" s="3"/>
      <c r="P13" s="3"/>
    </row>
    <row r="14" spans="1:16" ht="24">
      <c r="A14" s="47">
        <v>2300000</v>
      </c>
      <c r="B14" s="46" t="s">
        <v>270</v>
      </c>
      <c r="C14" s="47">
        <f>+'[1]Sheet1'!F117</f>
        <v>20000</v>
      </c>
      <c r="D14" s="47">
        <f>+'[1]Sheet1'!G117</f>
        <v>0</v>
      </c>
      <c r="E14" s="47">
        <f t="shared" si="0"/>
        <v>2320000</v>
      </c>
      <c r="L14" s="3"/>
      <c r="M14" s="3"/>
      <c r="N14" s="3"/>
      <c r="O14" s="3"/>
      <c r="P14" s="3"/>
    </row>
    <row r="15" spans="1:16" ht="24">
      <c r="A15" s="47">
        <v>575000</v>
      </c>
      <c r="B15" s="46" t="s">
        <v>266</v>
      </c>
      <c r="C15" s="47">
        <f>+'[1]Sheet1'!F114</f>
        <v>69000</v>
      </c>
      <c r="D15" s="47">
        <f>+'[1]Sheet1'!G114</f>
        <v>5300</v>
      </c>
      <c r="E15" s="47">
        <f t="shared" si="0"/>
        <v>638700</v>
      </c>
      <c r="L15" s="3"/>
      <c r="M15" s="3"/>
      <c r="N15" s="3"/>
      <c r="O15" s="3"/>
      <c r="P15" s="3"/>
    </row>
    <row r="16" spans="1:16" ht="24">
      <c r="A16" s="47">
        <v>6912000</v>
      </c>
      <c r="B16" s="46" t="s">
        <v>1044</v>
      </c>
      <c r="C16" s="47">
        <f>+'[1]Sheet1'!F115</f>
        <v>1218300</v>
      </c>
      <c r="D16" s="47">
        <f>+'[1]Sheet1'!G115</f>
        <v>513000</v>
      </c>
      <c r="E16" s="47">
        <f t="shared" si="0"/>
        <v>7617300</v>
      </c>
      <c r="M16" s="3"/>
      <c r="N16" s="3"/>
      <c r="O16" s="3"/>
      <c r="P16" s="3"/>
    </row>
    <row r="17" spans="1:16" ht="24">
      <c r="A17" s="48">
        <f>SUM(A6:A16)</f>
        <v>50610990</v>
      </c>
      <c r="B17" s="59" t="s">
        <v>1045</v>
      </c>
      <c r="C17" s="48">
        <f>SUM(C6:C16)</f>
        <v>3202190</v>
      </c>
      <c r="D17" s="48">
        <f>SUM(D6:D16)</f>
        <v>3202190</v>
      </c>
      <c r="E17" s="48">
        <f t="shared" si="0"/>
        <v>50610990</v>
      </c>
      <c r="M17" s="3"/>
      <c r="N17" s="3"/>
      <c r="O17" s="3"/>
      <c r="P17" s="3"/>
    </row>
    <row r="18" spans="13:16" ht="24">
      <c r="M18" s="3"/>
      <c r="N18" s="3"/>
      <c r="O18" s="3"/>
      <c r="P18" s="3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75"/>
  <sheetViews>
    <sheetView zoomScalePageLayoutView="0" workbookViewId="0" topLeftCell="A5">
      <selection activeCell="G8" sqref="G8:G13"/>
    </sheetView>
  </sheetViews>
  <sheetFormatPr defaultColWidth="9.140625" defaultRowHeight="15"/>
  <cols>
    <col min="1" max="1" width="11.57421875" style="1" customWidth="1"/>
    <col min="2" max="2" width="16.00390625" style="82" bestFit="1" customWidth="1"/>
    <col min="3" max="3" width="28.28125" style="82" bestFit="1" customWidth="1"/>
    <col min="4" max="4" width="17.140625" style="82" customWidth="1"/>
    <col min="5" max="5" width="38.57421875" style="82" bestFit="1" customWidth="1"/>
    <col min="6" max="6" width="26.140625" style="1" customWidth="1"/>
    <col min="7" max="7" width="12.57421875" style="83" bestFit="1" customWidth="1"/>
    <col min="8" max="16384" width="9.00390625" style="1" customWidth="1"/>
  </cols>
  <sheetData>
    <row r="2" spans="1:7" ht="19.5" customHeight="1">
      <c r="A2" s="400" t="s">
        <v>30</v>
      </c>
      <c r="B2" s="400"/>
      <c r="C2" s="400"/>
      <c r="D2" s="400"/>
      <c r="E2" s="400"/>
      <c r="F2" s="400"/>
      <c r="G2" s="400"/>
    </row>
    <row r="3" spans="1:7" ht="24">
      <c r="A3" s="400" t="s">
        <v>31</v>
      </c>
      <c r="B3" s="400"/>
      <c r="C3" s="400"/>
      <c r="D3" s="400"/>
      <c r="E3" s="400"/>
      <c r="F3" s="400"/>
      <c r="G3" s="400"/>
    </row>
    <row r="4" spans="1:7" ht="24">
      <c r="A4" s="400" t="s">
        <v>41</v>
      </c>
      <c r="B4" s="400"/>
      <c r="C4" s="400"/>
      <c r="D4" s="400"/>
      <c r="E4" s="400"/>
      <c r="F4" s="400"/>
      <c r="G4" s="400"/>
    </row>
    <row r="5" spans="1:7" ht="24">
      <c r="A5" s="67" t="s">
        <v>94</v>
      </c>
      <c r="B5" s="6"/>
      <c r="C5" s="6"/>
      <c r="D5" s="6"/>
      <c r="E5" s="6"/>
      <c r="F5" s="6"/>
      <c r="G5" s="6"/>
    </row>
    <row r="6" spans="1:7" ht="24">
      <c r="A6" s="6" t="s">
        <v>13</v>
      </c>
      <c r="B6" s="6"/>
      <c r="C6" s="6"/>
      <c r="D6" s="6"/>
      <c r="E6" s="6"/>
      <c r="F6" s="6"/>
      <c r="G6" s="6"/>
    </row>
    <row r="7" spans="1:7" ht="24">
      <c r="A7" s="44" t="s">
        <v>68</v>
      </c>
      <c r="B7" s="44" t="s">
        <v>95</v>
      </c>
      <c r="C7" s="44" t="s">
        <v>96</v>
      </c>
      <c r="D7" s="44" t="s">
        <v>97</v>
      </c>
      <c r="E7" s="44" t="s">
        <v>98</v>
      </c>
      <c r="F7" s="44" t="s">
        <v>99</v>
      </c>
      <c r="G7" s="45" t="s">
        <v>47</v>
      </c>
    </row>
    <row r="8" spans="1:7" ht="48">
      <c r="A8" s="84" t="s">
        <v>72</v>
      </c>
      <c r="B8" s="84" t="s">
        <v>100</v>
      </c>
      <c r="C8" s="84" t="s">
        <v>101</v>
      </c>
      <c r="D8" s="84" t="s">
        <v>102</v>
      </c>
      <c r="E8" s="85" t="s">
        <v>103</v>
      </c>
      <c r="F8" s="84" t="s">
        <v>104</v>
      </c>
      <c r="G8" s="86">
        <v>216620</v>
      </c>
    </row>
    <row r="9" spans="1:7" ht="48">
      <c r="A9" s="84" t="s">
        <v>72</v>
      </c>
      <c r="B9" s="84" t="s">
        <v>100</v>
      </c>
      <c r="C9" s="84" t="s">
        <v>105</v>
      </c>
      <c r="D9" s="84" t="s">
        <v>102</v>
      </c>
      <c r="E9" s="85" t="s">
        <v>106</v>
      </c>
      <c r="F9" s="84" t="s">
        <v>104</v>
      </c>
      <c r="G9" s="86">
        <v>144900</v>
      </c>
    </row>
    <row r="10" spans="1:7" ht="48">
      <c r="A10" s="84" t="s">
        <v>72</v>
      </c>
      <c r="B10" s="84" t="s">
        <v>107</v>
      </c>
      <c r="C10" s="84" t="s">
        <v>108</v>
      </c>
      <c r="D10" s="84" t="s">
        <v>102</v>
      </c>
      <c r="E10" s="85" t="s">
        <v>103</v>
      </c>
      <c r="F10" s="84" t="s">
        <v>104</v>
      </c>
      <c r="G10" s="86">
        <v>197400</v>
      </c>
    </row>
    <row r="11" spans="1:7" ht="48">
      <c r="A11" s="84" t="s">
        <v>72</v>
      </c>
      <c r="B11" s="84" t="s">
        <v>109</v>
      </c>
      <c r="C11" s="84" t="s">
        <v>110</v>
      </c>
      <c r="D11" s="84" t="s">
        <v>102</v>
      </c>
      <c r="E11" s="85" t="s">
        <v>103</v>
      </c>
      <c r="F11" s="84" t="s">
        <v>104</v>
      </c>
      <c r="G11" s="86">
        <v>38130</v>
      </c>
    </row>
    <row r="12" spans="1:7" ht="48">
      <c r="A12" s="84" t="s">
        <v>72</v>
      </c>
      <c r="B12" s="84" t="s">
        <v>111</v>
      </c>
      <c r="C12" s="84" t="s">
        <v>112</v>
      </c>
      <c r="D12" s="84" t="s">
        <v>102</v>
      </c>
      <c r="E12" s="85" t="s">
        <v>103</v>
      </c>
      <c r="F12" s="84" t="s">
        <v>104</v>
      </c>
      <c r="G12" s="86">
        <v>116070</v>
      </c>
    </row>
    <row r="13" spans="1:7" ht="48">
      <c r="A13" s="84" t="s">
        <v>72</v>
      </c>
      <c r="B13" s="84" t="s">
        <v>113</v>
      </c>
      <c r="C13" s="84" t="s">
        <v>114</v>
      </c>
      <c r="D13" s="84" t="s">
        <v>102</v>
      </c>
      <c r="E13" s="85" t="s">
        <v>103</v>
      </c>
      <c r="F13" s="84" t="s">
        <v>104</v>
      </c>
      <c r="G13" s="86">
        <v>100070</v>
      </c>
    </row>
    <row r="14" spans="1:7" ht="24">
      <c r="A14" s="84" t="s">
        <v>72</v>
      </c>
      <c r="B14" s="84" t="s">
        <v>115</v>
      </c>
      <c r="C14" s="84" t="s">
        <v>116</v>
      </c>
      <c r="D14" s="84" t="s">
        <v>116</v>
      </c>
      <c r="E14" s="84" t="s">
        <v>117</v>
      </c>
      <c r="F14" s="84" t="s">
        <v>104</v>
      </c>
      <c r="G14" s="86">
        <v>6000</v>
      </c>
    </row>
    <row r="15" spans="1:7" ht="24">
      <c r="A15" s="84" t="s">
        <v>72</v>
      </c>
      <c r="B15" s="84" t="s">
        <v>107</v>
      </c>
      <c r="C15" s="84" t="s">
        <v>118</v>
      </c>
      <c r="D15" s="84" t="s">
        <v>119</v>
      </c>
      <c r="E15" s="84" t="s">
        <v>120</v>
      </c>
      <c r="F15" s="84" t="s">
        <v>104</v>
      </c>
      <c r="G15" s="86">
        <v>55834.8</v>
      </c>
    </row>
    <row r="16" spans="1:7" ht="24">
      <c r="A16" s="84" t="s">
        <v>72</v>
      </c>
      <c r="B16" s="84" t="s">
        <v>107</v>
      </c>
      <c r="C16" s="84" t="s">
        <v>118</v>
      </c>
      <c r="D16" s="84" t="s">
        <v>119</v>
      </c>
      <c r="E16" s="84" t="s">
        <v>120</v>
      </c>
      <c r="F16" s="84" t="s">
        <v>104</v>
      </c>
      <c r="G16" s="86">
        <v>9853.2</v>
      </c>
    </row>
    <row r="17" spans="1:7" ht="24">
      <c r="A17" s="84" t="s">
        <v>72</v>
      </c>
      <c r="B17" s="84" t="s">
        <v>107</v>
      </c>
      <c r="C17" s="84" t="s">
        <v>118</v>
      </c>
      <c r="D17" s="84" t="s">
        <v>119</v>
      </c>
      <c r="E17" s="84" t="s">
        <v>120</v>
      </c>
      <c r="F17" s="84" t="s">
        <v>104</v>
      </c>
      <c r="G17" s="86">
        <v>26530.56</v>
      </c>
    </row>
    <row r="18" spans="1:7" ht="24">
      <c r="A18" s="84" t="s">
        <v>72</v>
      </c>
      <c r="B18" s="84" t="s">
        <v>107</v>
      </c>
      <c r="C18" s="84" t="s">
        <v>118</v>
      </c>
      <c r="D18" s="84" t="s">
        <v>119</v>
      </c>
      <c r="E18" s="84" t="s">
        <v>120</v>
      </c>
      <c r="F18" s="84" t="s">
        <v>104</v>
      </c>
      <c r="G18" s="86">
        <v>150339.84</v>
      </c>
    </row>
    <row r="19" spans="1:7" ht="24">
      <c r="A19" s="84" t="s">
        <v>72</v>
      </c>
      <c r="B19" s="84" t="s">
        <v>107</v>
      </c>
      <c r="C19" s="84" t="s">
        <v>118</v>
      </c>
      <c r="D19" s="84" t="s">
        <v>121</v>
      </c>
      <c r="E19" s="84" t="s">
        <v>122</v>
      </c>
      <c r="F19" s="84" t="s">
        <v>123</v>
      </c>
      <c r="G19" s="86">
        <v>193000</v>
      </c>
    </row>
    <row r="20" spans="1:7" ht="24">
      <c r="A20" s="84" t="s">
        <v>72</v>
      </c>
      <c r="B20" s="84" t="s">
        <v>113</v>
      </c>
      <c r="C20" s="84" t="s">
        <v>114</v>
      </c>
      <c r="D20" s="84" t="s">
        <v>121</v>
      </c>
      <c r="E20" s="84" t="s">
        <v>124</v>
      </c>
      <c r="F20" s="84" t="s">
        <v>125</v>
      </c>
      <c r="G20" s="86">
        <v>37000</v>
      </c>
    </row>
    <row r="21" spans="1:7" ht="24">
      <c r="A21" s="44" t="s">
        <v>68</v>
      </c>
      <c r="B21" s="44" t="s">
        <v>95</v>
      </c>
      <c r="C21" s="44" t="s">
        <v>96</v>
      </c>
      <c r="D21" s="44" t="s">
        <v>97</v>
      </c>
      <c r="E21" s="44" t="s">
        <v>98</v>
      </c>
      <c r="F21" s="44" t="s">
        <v>99</v>
      </c>
      <c r="G21" s="45" t="s">
        <v>47</v>
      </c>
    </row>
    <row r="22" spans="1:7" ht="24">
      <c r="A22" s="84" t="s">
        <v>72</v>
      </c>
      <c r="B22" s="84" t="s">
        <v>113</v>
      </c>
      <c r="C22" s="84" t="s">
        <v>114</v>
      </c>
      <c r="D22" s="84" t="s">
        <v>121</v>
      </c>
      <c r="E22" s="84" t="s">
        <v>124</v>
      </c>
      <c r="F22" s="84" t="s">
        <v>125</v>
      </c>
      <c r="G22" s="86">
        <v>46000</v>
      </c>
    </row>
    <row r="23" spans="1:7" ht="72">
      <c r="A23" s="84" t="s">
        <v>72</v>
      </c>
      <c r="B23" s="84" t="s">
        <v>126</v>
      </c>
      <c r="C23" s="84" t="s">
        <v>127</v>
      </c>
      <c r="D23" s="84" t="s">
        <v>121</v>
      </c>
      <c r="E23" s="84" t="s">
        <v>122</v>
      </c>
      <c r="F23" s="85" t="s">
        <v>128</v>
      </c>
      <c r="G23" s="86">
        <v>185000</v>
      </c>
    </row>
    <row r="24" spans="1:7" ht="72">
      <c r="A24" s="84" t="s">
        <v>72</v>
      </c>
      <c r="B24" s="84" t="s">
        <v>126</v>
      </c>
      <c r="C24" s="84" t="s">
        <v>127</v>
      </c>
      <c r="D24" s="84" t="s">
        <v>121</v>
      </c>
      <c r="E24" s="84" t="s">
        <v>122</v>
      </c>
      <c r="F24" s="85" t="s">
        <v>129</v>
      </c>
      <c r="G24" s="86">
        <v>188000</v>
      </c>
    </row>
    <row r="25" spans="1:7" ht="96">
      <c r="A25" s="84" t="s">
        <v>72</v>
      </c>
      <c r="B25" s="84" t="s">
        <v>126</v>
      </c>
      <c r="C25" s="84" t="s">
        <v>127</v>
      </c>
      <c r="D25" s="84" t="s">
        <v>121</v>
      </c>
      <c r="E25" s="84" t="s">
        <v>122</v>
      </c>
      <c r="F25" s="85" t="s">
        <v>130</v>
      </c>
      <c r="G25" s="86">
        <v>185000</v>
      </c>
    </row>
    <row r="26" spans="1:7" ht="72">
      <c r="A26" s="84" t="s">
        <v>72</v>
      </c>
      <c r="B26" s="84" t="s">
        <v>126</v>
      </c>
      <c r="C26" s="84" t="s">
        <v>127</v>
      </c>
      <c r="D26" s="84" t="s">
        <v>121</v>
      </c>
      <c r="E26" s="84" t="s">
        <v>122</v>
      </c>
      <c r="F26" s="85" t="s">
        <v>131</v>
      </c>
      <c r="G26" s="86">
        <v>739060</v>
      </c>
    </row>
    <row r="27" spans="1:7" ht="72">
      <c r="A27" s="84" t="s">
        <v>72</v>
      </c>
      <c r="B27" s="84" t="s">
        <v>126</v>
      </c>
      <c r="C27" s="84" t="s">
        <v>127</v>
      </c>
      <c r="D27" s="84" t="s">
        <v>121</v>
      </c>
      <c r="E27" s="84" t="s">
        <v>122</v>
      </c>
      <c r="F27" s="85" t="s">
        <v>132</v>
      </c>
      <c r="G27" s="86">
        <v>270000</v>
      </c>
    </row>
    <row r="28" spans="1:7" ht="24">
      <c r="A28" s="84" t="s">
        <v>72</v>
      </c>
      <c r="B28" s="84" t="s">
        <v>126</v>
      </c>
      <c r="C28" s="84" t="s">
        <v>127</v>
      </c>
      <c r="D28" s="84" t="s">
        <v>121</v>
      </c>
      <c r="E28" s="84" t="s">
        <v>122</v>
      </c>
      <c r="F28" s="84" t="s">
        <v>133</v>
      </c>
      <c r="G28" s="86">
        <v>205000</v>
      </c>
    </row>
    <row r="29" spans="1:7" ht="24">
      <c r="A29" s="84" t="s">
        <v>72</v>
      </c>
      <c r="B29" s="84" t="s">
        <v>126</v>
      </c>
      <c r="C29" s="84" t="s">
        <v>127</v>
      </c>
      <c r="D29" s="84" t="s">
        <v>121</v>
      </c>
      <c r="E29" s="84" t="s">
        <v>122</v>
      </c>
      <c r="F29" s="84" t="s">
        <v>134</v>
      </c>
      <c r="G29" s="86">
        <v>442000</v>
      </c>
    </row>
    <row r="30" spans="1:7" ht="24.75" thickBot="1">
      <c r="A30" s="414" t="s">
        <v>75</v>
      </c>
      <c r="B30" s="415"/>
      <c r="C30" s="416"/>
      <c r="D30" s="414" t="str">
        <f>_xlfn.BAHTTEXT(G30)</f>
        <v>สามล้านห้าแสนห้าหมื่นหนึ่งพันแปดร้อยแปดบาทสี่สิบสตางค์</v>
      </c>
      <c r="E30" s="415"/>
      <c r="F30" s="416"/>
      <c r="G30" s="87">
        <f>SUM(G8:G29)</f>
        <v>3551808.4000000004</v>
      </c>
    </row>
    <row r="31" spans="1:7" ht="24.75" thickTop="1">
      <c r="A31" s="54"/>
      <c r="B31" s="54"/>
      <c r="C31" s="54"/>
      <c r="D31" s="54"/>
      <c r="E31" s="54"/>
      <c r="F31" s="54"/>
      <c r="G31" s="52"/>
    </row>
    <row r="32" spans="1:7" ht="24">
      <c r="A32" s="54"/>
      <c r="B32" s="54"/>
      <c r="C32" s="54"/>
      <c r="D32" s="54"/>
      <c r="E32" s="54"/>
      <c r="F32" s="54"/>
      <c r="G32" s="52"/>
    </row>
    <row r="33" spans="1:7" ht="24">
      <c r="A33" s="54"/>
      <c r="B33" s="54"/>
      <c r="C33" s="54"/>
      <c r="D33" s="54"/>
      <c r="E33" s="54"/>
      <c r="F33" s="54"/>
      <c r="G33" s="52"/>
    </row>
    <row r="34" spans="1:7" ht="24">
      <c r="A34" s="54"/>
      <c r="B34" s="54"/>
      <c r="C34" s="54"/>
      <c r="D34" s="54"/>
      <c r="E34" s="54"/>
      <c r="F34" s="54"/>
      <c r="G34" s="52"/>
    </row>
    <row r="35" spans="1:7" ht="24">
      <c r="A35" s="6"/>
      <c r="B35" s="6"/>
      <c r="C35" s="6"/>
      <c r="D35" s="6"/>
      <c r="E35" s="6"/>
      <c r="F35" s="6"/>
      <c r="G35" s="6"/>
    </row>
    <row r="36" spans="1:7" ht="24">
      <c r="A36" s="6" t="s">
        <v>82</v>
      </c>
      <c r="B36" s="67"/>
      <c r="C36" s="67"/>
      <c r="D36" s="67"/>
      <c r="E36" s="67"/>
      <c r="F36" s="6"/>
      <c r="G36" s="68"/>
    </row>
    <row r="37" spans="1:7" ht="24">
      <c r="A37" s="44" t="s">
        <v>68</v>
      </c>
      <c r="B37" s="69" t="s">
        <v>95</v>
      </c>
      <c r="C37" s="69" t="s">
        <v>96</v>
      </c>
      <c r="D37" s="69" t="s">
        <v>97</v>
      </c>
      <c r="E37" s="69" t="s">
        <v>98</v>
      </c>
      <c r="F37" s="44" t="s">
        <v>99</v>
      </c>
      <c r="G37" s="70" t="s">
        <v>47</v>
      </c>
    </row>
    <row r="38" spans="1:7" ht="24">
      <c r="A38" s="71" t="str">
        <f>+'[6]กันเงิน'!A6</f>
        <v>เงินงบประมาณ</v>
      </c>
      <c r="B38" s="72" t="str">
        <f>+'[6]กันเงิน'!B6</f>
        <v>บริหารงานทั่วไป</v>
      </c>
      <c r="C38" s="72" t="str">
        <f>+'[6]กันเงิน'!C6</f>
        <v>งานบริหารทั่วไป</v>
      </c>
      <c r="D38" s="72" t="str">
        <f>+'[6]กันเงิน'!D6</f>
        <v>ค่าตอบแทน</v>
      </c>
      <c r="E38" s="72" t="str">
        <f>+'[6]กันเงิน'!E6</f>
        <v>ค่าตอบแทนผู้ปฏิบัติราชการอันเป็นประโยชน์แก่ อปท.</v>
      </c>
      <c r="F38" s="71"/>
      <c r="G38" s="73">
        <f>+'[6]กันเงิน'!G6</f>
        <v>106850</v>
      </c>
    </row>
    <row r="39" spans="1:7" ht="24">
      <c r="A39" s="71" t="str">
        <f>+'[6]กันเงิน'!A7</f>
        <v>เงินงบประมาณ</v>
      </c>
      <c r="B39" s="72" t="str">
        <f>+'[6]กันเงิน'!B7</f>
        <v>บริหารงานทั่วไป</v>
      </c>
      <c r="C39" s="72" t="str">
        <f>+'[6]กันเงิน'!C7</f>
        <v>งานบริหารงานคลัง</v>
      </c>
      <c r="D39" s="72" t="str">
        <f>+'[6]กันเงิน'!D7</f>
        <v>ค่าตอบแทน</v>
      </c>
      <c r="E39" s="72" t="str">
        <f>+'[6]กันเงิน'!E7</f>
        <v>ค่าตอบแทนผู้ปฏิบัติราชการอันเป็นประโยชน์แก่ อปท.</v>
      </c>
      <c r="F39" s="71"/>
      <c r="G39" s="73">
        <f>+'[6]กันเงิน'!G7</f>
        <v>50100</v>
      </c>
    </row>
    <row r="40" spans="1:7" ht="24">
      <c r="A40" s="71" t="str">
        <f>+'[6]กันเงิน'!A8</f>
        <v>เงินงบประมาณ</v>
      </c>
      <c r="B40" s="72" t="str">
        <f>+'[6]กันเงิน'!B8</f>
        <v>การศึกษา</v>
      </c>
      <c r="C40" s="72" t="str">
        <f>+'[6]กันเงิน'!C8</f>
        <v>งานบริหารทั่วไปเกี่ยวกับการศึกษา</v>
      </c>
      <c r="D40" s="72" t="str">
        <f>+'[6]กันเงิน'!D8</f>
        <v>เงินเดือน(ประจำ)</v>
      </c>
      <c r="E40" s="72" t="str">
        <f>+'[6]กันเงิน'!E8</f>
        <v>เงินเดือนพนักงาน</v>
      </c>
      <c r="F40" s="71"/>
      <c r="G40" s="73">
        <f>+'[6]กันเงิน'!G8</f>
        <v>63840</v>
      </c>
    </row>
    <row r="41" spans="1:7" ht="24">
      <c r="A41" s="71" t="str">
        <f>+'[6]กันเงิน'!A9</f>
        <v>เงินงบประมาณ</v>
      </c>
      <c r="B41" s="72" t="str">
        <f>+'[6]กันเงิน'!B9</f>
        <v>การศึกษา</v>
      </c>
      <c r="C41" s="72" t="str">
        <f>+'[6]กันเงิน'!C9</f>
        <v>งานบริหารทั่วไปเกี่ยวกับการศึกษา</v>
      </c>
      <c r="D41" s="72" t="str">
        <f>+'[6]กันเงิน'!D9</f>
        <v>เงินเดือน(ประจำ)</v>
      </c>
      <c r="E41" s="72" t="str">
        <f>+'[6]กันเงิน'!E9</f>
        <v>ค่าตอบแทนพนักงานจ้าง</v>
      </c>
      <c r="F41" s="71"/>
      <c r="G41" s="73">
        <f>+'[6]กันเงิน'!G9</f>
        <v>94980</v>
      </c>
    </row>
    <row r="42" spans="1:7" ht="24">
      <c r="A42" s="71" t="str">
        <f>+'[6]กันเงิน'!A10</f>
        <v>เงินงบประมาณ</v>
      </c>
      <c r="B42" s="72" t="str">
        <f>+'[6]กันเงิน'!B10</f>
        <v>การศึกษา</v>
      </c>
      <c r="C42" s="72" t="str">
        <f>+'[6]กันเงิน'!C10</f>
        <v>งานบริหารทั่วไปเกี่ยวกับการศึกษา</v>
      </c>
      <c r="D42" s="72" t="str">
        <f>+'[6]กันเงิน'!D10</f>
        <v>เงินเดือน(ประจำ)</v>
      </c>
      <c r="E42" s="72" t="str">
        <f>+'[6]กันเงิน'!E10</f>
        <v>เงินเพิ่มต่างๆ ของพนักงานจ้าง</v>
      </c>
      <c r="F42" s="71"/>
      <c r="G42" s="73">
        <f>+'[6]กันเงิน'!G10</f>
        <v>30000</v>
      </c>
    </row>
    <row r="43" spans="1:7" ht="24">
      <c r="A43" s="71" t="str">
        <f>+'[6]กันเงิน'!A11</f>
        <v>เงินงบประมาณ</v>
      </c>
      <c r="B43" s="72" t="str">
        <f>+'[6]กันเงิน'!B11</f>
        <v>การศึกษา</v>
      </c>
      <c r="C43" s="72" t="str">
        <f>+'[6]กันเงิน'!C11</f>
        <v>งานบริหารทั่วไปเกี่ยวกับการศึกษา</v>
      </c>
      <c r="D43" s="72" t="str">
        <f>+'[6]กันเงิน'!D11</f>
        <v>ค่าตอบแทน</v>
      </c>
      <c r="E43" s="72" t="str">
        <f>+'[6]กันเงิน'!E11</f>
        <v>ค่าตอบแทนผู้ปฏิบัติราชการอันเป็นประโยชน์แก่ อปท.</v>
      </c>
      <c r="F43" s="71"/>
      <c r="G43" s="73">
        <f>+'[6]กันเงิน'!G11</f>
        <v>87500</v>
      </c>
    </row>
    <row r="44" spans="1:7" ht="24">
      <c r="A44" s="71" t="str">
        <f>+'[6]กันเงิน'!A12</f>
        <v>เงินงบประมาณ</v>
      </c>
      <c r="B44" s="72" t="str">
        <f>+'[6]กันเงิน'!B12</f>
        <v>การศึกษา</v>
      </c>
      <c r="C44" s="72" t="str">
        <f>+'[6]กันเงิน'!C12</f>
        <v>งานบริหารทั่วไปเกี่ยวกับการศึกษา</v>
      </c>
      <c r="D44" s="72" t="str">
        <f>+'[6]กันเงิน'!D12</f>
        <v>ค่าตอบแทน</v>
      </c>
      <c r="E44" s="72" t="str">
        <f>+'[6]กันเงิน'!E12</f>
        <v>เงินช่วยเหลือการศึกษาบุตร</v>
      </c>
      <c r="F44" s="71"/>
      <c r="G44" s="73">
        <f>+'[6]กันเงิน'!G12</f>
        <v>2852</v>
      </c>
    </row>
    <row r="45" spans="1:7" ht="24">
      <c r="A45" s="71" t="str">
        <f>+'[6]กันเงิน'!A13</f>
        <v>เงินงบประมาณ</v>
      </c>
      <c r="B45" s="72" t="str">
        <f>+'[6]กันเงิน'!B13</f>
        <v>สาธารณสุข</v>
      </c>
      <c r="C45" s="72" t="str">
        <f>+'[6]กันเงิน'!C13</f>
        <v>งานบริหารทั่วไปเกี่ยวกับสาธารณสุข</v>
      </c>
      <c r="D45" s="72" t="str">
        <f>+'[6]กันเงิน'!D13</f>
        <v>ค่าตอบแทน</v>
      </c>
      <c r="E45" s="72" t="str">
        <f>+'[6]กันเงิน'!E13</f>
        <v>ค่าตอบแทนผู้ปฏิบัติราชการอันเป็นประโยชน์แก่ อปท.</v>
      </c>
      <c r="F45" s="71"/>
      <c r="G45" s="73">
        <f>+'[6]กันเงิน'!G13</f>
        <v>18995</v>
      </c>
    </row>
    <row r="46" spans="1:7" ht="24">
      <c r="A46" s="71" t="str">
        <f>+'[6]กันเงิน'!A14</f>
        <v>เงินงบประมาณ</v>
      </c>
      <c r="B46" s="72" t="str">
        <f>+'[6]กันเงิน'!B14</f>
        <v>สังคมสงเคราะห์</v>
      </c>
      <c r="C46" s="72" t="str">
        <f>+'[6]กันเงิน'!C14</f>
        <v>งานบริหารทั่วไปเกี่ยวกับสังคมสงเคราะห์</v>
      </c>
      <c r="D46" s="72" t="str">
        <f>+'[6]กันเงิน'!D14</f>
        <v>ค่าตอบแทน</v>
      </c>
      <c r="E46" s="72" t="str">
        <f>+'[6]กันเงิน'!E14</f>
        <v>ค่าตอบแทนผู้ปฏิบัติราชการอันเป็นประโยชน์แก่ อปท.</v>
      </c>
      <c r="F46" s="71"/>
      <c r="G46" s="73">
        <f>+'[6]กันเงิน'!G14</f>
        <v>57030</v>
      </c>
    </row>
    <row r="47" spans="1:7" ht="24">
      <c r="A47" s="71" t="str">
        <f>+'[6]กันเงิน'!A15</f>
        <v>เงินงบประมาณ</v>
      </c>
      <c r="B47" s="72" t="str">
        <f>+'[6]กันเงิน'!B15</f>
        <v>เคหะและชุมชน</v>
      </c>
      <c r="C47" s="72" t="str">
        <f>+'[6]กันเงิน'!C15</f>
        <v>งานบริหารทั่วไปเกี่ยวกับการเคหะและชุมชน</v>
      </c>
      <c r="D47" s="72" t="str">
        <f>+'[6]กันเงิน'!D15</f>
        <v>ค่าตอบแทน</v>
      </c>
      <c r="E47" s="72" t="str">
        <f>+'[6]กันเงิน'!E15</f>
        <v>ค่าตอบแทนผู้ปฏิบัติราชการอันเป็นประโยชน์แก่ อปท.</v>
      </c>
      <c r="F47" s="71"/>
      <c r="G47" s="73">
        <f>+'[6]กันเงิน'!G15</f>
        <v>49025</v>
      </c>
    </row>
    <row r="48" spans="1:7" ht="24">
      <c r="A48" s="71" t="str">
        <f>+'[6]กันเงิน'!A16</f>
        <v>เงินงบประมาณ</v>
      </c>
      <c r="B48" s="72" t="str">
        <f>+'[6]กันเงิน'!B16</f>
        <v>งบกลาง</v>
      </c>
      <c r="C48" s="72" t="str">
        <f>+'[6]กันเงิน'!C16</f>
        <v>งบกลาง</v>
      </c>
      <c r="D48" s="72" t="str">
        <f>+'[6]กันเงิน'!D16</f>
        <v>งบกลาง</v>
      </c>
      <c r="E48" s="72" t="str">
        <f>+'[6]กันเงิน'!E16</f>
        <v>ค่าชำระดอกเบี้ย</v>
      </c>
      <c r="F48" s="71"/>
      <c r="G48" s="73">
        <f>+'[6]กันเงิน'!G16</f>
        <v>8725.74</v>
      </c>
    </row>
    <row r="49" spans="1:7" ht="24">
      <c r="A49" s="71" t="str">
        <f>+'[6]กันเงิน'!A17</f>
        <v>เงินงบประมาณ</v>
      </c>
      <c r="B49" s="72" t="str">
        <f>+'[6]กันเงิน'!B17</f>
        <v>งบกลาง</v>
      </c>
      <c r="C49" s="72" t="str">
        <f>+'[6]กันเงิน'!C17</f>
        <v>งบกลาง</v>
      </c>
      <c r="D49" s="72" t="str">
        <f>+'[6]กันเงิน'!D17</f>
        <v>งบกลาง</v>
      </c>
      <c r="E49" s="72" t="str">
        <f>+'[6]กันเงิน'!E17</f>
        <v>เงินสมทบประกันสังคม</v>
      </c>
      <c r="F49" s="71"/>
      <c r="G49" s="73">
        <f>+'[6]กันเงิน'!G17</f>
        <v>6250</v>
      </c>
    </row>
    <row r="50" spans="1:7" ht="24">
      <c r="A50" s="74" t="s">
        <v>72</v>
      </c>
      <c r="B50" s="75" t="str">
        <f>+'[6]กันเงิน'!B24</f>
        <v>เคหะและชุมชน</v>
      </c>
      <c r="C50" s="75" t="str">
        <f>+'[6]กันเงิน'!C24</f>
        <v>บริหารทั่วไปเกี่ยวกับเคหะและชุมชน</v>
      </c>
      <c r="D50" s="75" t="str">
        <f>+'[6]กันเงิน'!D24</f>
        <v>ค่าใช้สอย</v>
      </c>
      <c r="E50" s="75" t="str">
        <f>+'[6]กันเงิน'!E24</f>
        <v>รายจ่ายเพื่อให้ได้มาซึ่งบริหาร</v>
      </c>
      <c r="F50" s="74"/>
      <c r="G50" s="76">
        <f>+'[6]กันเงิน'!G24</f>
        <v>7000</v>
      </c>
    </row>
    <row r="51" spans="1:7" ht="24">
      <c r="A51" s="74" t="s">
        <v>72</v>
      </c>
      <c r="B51" s="75" t="str">
        <f>+'[6]กันเงิน'!B25</f>
        <v>เคหะและชุมชน</v>
      </c>
      <c r="C51" s="75" t="str">
        <f>+'[6]กันเงิน'!C25</f>
        <v>บริหารทั่วไปเกี่ยวกับเคหะและชุมชน</v>
      </c>
      <c r="D51" s="75" t="str">
        <f>+'[6]กันเงิน'!D25</f>
        <v>ค่าใช้สอย</v>
      </c>
      <c r="E51" s="75" t="str">
        <f>+'[6]กันเงิน'!E25</f>
        <v>รายจ่ายเพื่อให้ได้มาซึ่งบริหาร</v>
      </c>
      <c r="F51" s="74"/>
      <c r="G51" s="76">
        <f>+'[6]กันเงิน'!G25</f>
        <v>7000</v>
      </c>
    </row>
    <row r="52" spans="1:7" ht="24">
      <c r="A52" s="74" t="s">
        <v>72</v>
      </c>
      <c r="B52" s="75" t="str">
        <f>+'[6]กันเงิน'!B26</f>
        <v>บริหารงานทั่วไป</v>
      </c>
      <c r="C52" s="75" t="str">
        <f>+'[6]กันเงิน'!C26</f>
        <v>งานบริหารทั่วไป</v>
      </c>
      <c r="D52" s="75" t="str">
        <f>+'[6]กันเงิน'!D26</f>
        <v>รายจ่ายอื่น</v>
      </c>
      <c r="E52" s="75" t="str">
        <f>+'[6]กันเงิน'!E26</f>
        <v>รายจ่ายอื่น</v>
      </c>
      <c r="F52" s="74"/>
      <c r="G52" s="76">
        <f>+'[6]กันเงิน'!G26</f>
        <v>20000</v>
      </c>
    </row>
    <row r="53" spans="1:7" ht="24">
      <c r="A53" s="74" t="s">
        <v>72</v>
      </c>
      <c r="B53" s="75" t="str">
        <f>+'[6]กันเงิน'!B27</f>
        <v>การศึกษา</v>
      </c>
      <c r="C53" s="75" t="str">
        <f>+'[6]กันเงิน'!C27</f>
        <v>งานบริหารงานทั่วไปเกี่ยวกับการศึกษา</v>
      </c>
      <c r="D53" s="75" t="str">
        <f>+'[6]กันเงิน'!D27</f>
        <v>ค่าใช้สอย</v>
      </c>
      <c r="E53" s="75" t="str">
        <f>+'[6]กันเงิน'!E27</f>
        <v>รายจ่ายเพื่อให้ได้มาซึ่งบริการ</v>
      </c>
      <c r="F53" s="74" t="str">
        <f>+'[6]กันเงิน'!F27</f>
        <v>รถรับส่งนักเรียนของศูนย์พัฒนาฯ</v>
      </c>
      <c r="G53" s="76">
        <f>+'[6]กันเงิน'!G27</f>
        <v>11666</v>
      </c>
    </row>
    <row r="54" spans="1:7" ht="24">
      <c r="A54" s="74" t="s">
        <v>72</v>
      </c>
      <c r="B54" s="75" t="str">
        <f>+'[6]กันเงิน'!B28</f>
        <v>การศึกษา</v>
      </c>
      <c r="C54" s="75" t="str">
        <f>+'[6]กันเงิน'!C28</f>
        <v>งานระดับก่อนวัยเรียนและประถมศึกษา</v>
      </c>
      <c r="D54" s="75" t="str">
        <f>+'[6]กันเงิน'!D28</f>
        <v>ค่าวัสดุ</v>
      </c>
      <c r="E54" s="75" t="str">
        <f>+'[6]กันเงิน'!E28</f>
        <v>ค่าอาหารเสริมนม</v>
      </c>
      <c r="F54" s="74" t="str">
        <f>+'[6]กันเงิน'!F28</f>
        <v>อาหารเสริมนม โรงเรียน</v>
      </c>
      <c r="G54" s="76">
        <f>+'[6]กันเงิน'!G28</f>
        <v>84388.5</v>
      </c>
    </row>
    <row r="55" spans="1:7" ht="24">
      <c r="A55" s="74" t="s">
        <v>72</v>
      </c>
      <c r="B55" s="75" t="str">
        <f>+'[6]กันเงิน'!B29</f>
        <v>การศึกษา</v>
      </c>
      <c r="C55" s="75" t="str">
        <f>+'[6]กันเงิน'!C29</f>
        <v>งานระดับก่อนวัยเรียนและประถมศึกษา</v>
      </c>
      <c r="D55" s="75" t="str">
        <f>+'[6]กันเงิน'!D29</f>
        <v>ค่าวัสดุ</v>
      </c>
      <c r="E55" s="75" t="str">
        <f>+'[6]กันเงิน'!E29</f>
        <v>ค่าอาหารเสริมนม</v>
      </c>
      <c r="F55" s="74" t="str">
        <f>+'[6]กันเงิน'!F29</f>
        <v>อาหารเสริมนม ศูนย์พัฒนาฯ</v>
      </c>
      <c r="G55" s="76">
        <f>+'[6]กันเงิน'!G29</f>
        <v>13160</v>
      </c>
    </row>
    <row r="56" spans="1:7" ht="24">
      <c r="A56" s="74" t="s">
        <v>72</v>
      </c>
      <c r="B56" s="75" t="str">
        <f>+'[6]กันเงิน'!B30</f>
        <v>การศึกษา</v>
      </c>
      <c r="C56" s="75" t="str">
        <f>+'[6]กันเงิน'!C30</f>
        <v>งานระดับก่อนวัยเรียนและประถมศึกษา</v>
      </c>
      <c r="D56" s="75" t="str">
        <f>+'[6]กันเงิน'!D30</f>
        <v>ค่าวัสดุ</v>
      </c>
      <c r="E56" s="75" t="str">
        <f>+'[6]กันเงิน'!E30</f>
        <v>ค่าอาหารเสริมนม</v>
      </c>
      <c r="F56" s="74" t="str">
        <f>+'[6]กันเงิน'!F30</f>
        <v>อาหารเสริมนม โรงเรียน</v>
      </c>
      <c r="G56" s="76">
        <f>+'[6]กันเงิน'!G30</f>
        <v>60174.9</v>
      </c>
    </row>
    <row r="57" spans="1:7" ht="24">
      <c r="A57" s="74" t="s">
        <v>72</v>
      </c>
      <c r="B57" s="75" t="str">
        <f>+'[6]กันเงิน'!B31</f>
        <v>การศึกษา</v>
      </c>
      <c r="C57" s="75" t="str">
        <f>+'[6]กันเงิน'!C31</f>
        <v>งานระดับก่อนวัยเรียนและประถมศึกษา</v>
      </c>
      <c r="D57" s="75" t="str">
        <f>+'[6]กันเงิน'!D31</f>
        <v>ค่าวัสดุ</v>
      </c>
      <c r="E57" s="75" t="str">
        <f>+'[6]กันเงิน'!E31</f>
        <v>ค่าอาหารเสริมนม</v>
      </c>
      <c r="F57" s="74" t="str">
        <f>+'[6]กันเงิน'!F31</f>
        <v>อาหารเสริมนม ศูนย์พัฒนาฯ</v>
      </c>
      <c r="G57" s="76">
        <f>+'[6]กันเงิน'!G31</f>
        <v>9384</v>
      </c>
    </row>
    <row r="58" spans="1:7" ht="24">
      <c r="A58" s="74" t="s">
        <v>72</v>
      </c>
      <c r="B58" s="75" t="str">
        <f>+'[6]กันเงิน'!B32</f>
        <v>อุตสาหกรรมและโยธา</v>
      </c>
      <c r="C58" s="75" t="str">
        <f>+'[6]กันเงิน'!C32</f>
        <v>งานโครงสร้างพื้นฐาน</v>
      </c>
      <c r="D58" s="75" t="str">
        <f>+'[6]กันเงิน'!D32</f>
        <v>ค่าที่ดินและสิ่งก่อสร้าง</v>
      </c>
      <c r="E58" s="75" t="str">
        <f>+'[6]กันเงิน'!E32</f>
        <v>ค่าก่อสร้างสิ่งสาธารณูปโภค</v>
      </c>
      <c r="F58" s="74" t="str">
        <f>+'[6]กันเงิน'!F32</f>
        <v>โครงการก่อสร้างถนน คสล ม.5</v>
      </c>
      <c r="G58" s="76">
        <f>+'[6]กันเงิน'!G32</f>
        <v>280000</v>
      </c>
    </row>
    <row r="59" spans="1:7" ht="24">
      <c r="A59" s="74" t="s">
        <v>72</v>
      </c>
      <c r="B59" s="75" t="str">
        <f>+'[6]กันเงิน'!B33</f>
        <v>อุตสาหกรรมและโยธา</v>
      </c>
      <c r="C59" s="75" t="str">
        <f>+'[6]กันเงิน'!C33</f>
        <v>งานโครงสร้างพื้นฐาน</v>
      </c>
      <c r="D59" s="75" t="str">
        <f>+'[6]กันเงิน'!D33</f>
        <v>ค่าที่ดินและสิ่งก่อสร้าง</v>
      </c>
      <c r="E59" s="75" t="str">
        <f>+'[6]กันเงิน'!E33</f>
        <v>ค่าก่อสร้างสิ่งสาธารณูปโภค</v>
      </c>
      <c r="F59" s="74" t="str">
        <f>+'[6]กันเงิน'!F33</f>
        <v>โครงการก่อสร้างถนนคันดิน ม.13</v>
      </c>
      <c r="G59" s="76">
        <f>+'[6]กันเงิน'!G33</f>
        <v>265000</v>
      </c>
    </row>
    <row r="60" spans="1:7" ht="24">
      <c r="A60" s="74" t="s">
        <v>72</v>
      </c>
      <c r="B60" s="75" t="str">
        <f>+'[6]กันเงิน'!B34</f>
        <v>อุตสาหกรรมและโยธา</v>
      </c>
      <c r="C60" s="75" t="str">
        <f>+'[6]กันเงิน'!C34</f>
        <v>งานโครงสร้างพื้นฐาน</v>
      </c>
      <c r="D60" s="75" t="str">
        <f>+'[6]กันเงิน'!D34</f>
        <v>ค่าที่ดินและสิ่งก่อสร้าง</v>
      </c>
      <c r="E60" s="75" t="str">
        <f>+'[6]กันเงิน'!E34</f>
        <v>ค่าก่อสร้างสิ่งสาธารณูปโภค</v>
      </c>
      <c r="F60" s="74" t="str">
        <f>+'[6]กันเงิน'!F34</f>
        <v>โครงการก่อสร้างถนนคันดิน ม.1</v>
      </c>
      <c r="G60" s="76">
        <f>+'[6]กันเงิน'!G34</f>
        <v>194500</v>
      </c>
    </row>
    <row r="61" spans="1:7" ht="24">
      <c r="A61" s="74" t="s">
        <v>72</v>
      </c>
      <c r="B61" s="75" t="str">
        <f>+'[6]กันเงิน'!B35</f>
        <v>อุตสาหกรรมและโยธา</v>
      </c>
      <c r="C61" s="75" t="str">
        <f>+'[6]กันเงิน'!C35</f>
        <v>งานโครงสร้างพื้นฐาน</v>
      </c>
      <c r="D61" s="75" t="str">
        <f>+'[6]กันเงิน'!D35</f>
        <v>ค่าที่ดินและสิ่งก่อสร้าง</v>
      </c>
      <c r="E61" s="75" t="str">
        <f>+'[6]กันเงิน'!E35</f>
        <v>ค่าก่อสร้างสิ่งสาธารณูปโภค</v>
      </c>
      <c r="F61" s="74" t="str">
        <f>+'[6]กันเงิน'!F35</f>
        <v>โครงการก่อสร้างถนนหินคลุก ม.7</v>
      </c>
      <c r="G61" s="76">
        <f>+'[6]กันเงิน'!G35</f>
        <v>192500</v>
      </c>
    </row>
    <row r="62" spans="1:7" ht="24">
      <c r="A62" s="44" t="s">
        <v>68</v>
      </c>
      <c r="B62" s="69" t="s">
        <v>95</v>
      </c>
      <c r="C62" s="69" t="s">
        <v>96</v>
      </c>
      <c r="D62" s="69" t="s">
        <v>97</v>
      </c>
      <c r="E62" s="69" t="s">
        <v>98</v>
      </c>
      <c r="F62" s="44" t="s">
        <v>99</v>
      </c>
      <c r="G62" s="70" t="s">
        <v>47</v>
      </c>
    </row>
    <row r="63" spans="1:7" ht="24">
      <c r="A63" s="74" t="s">
        <v>72</v>
      </c>
      <c r="B63" s="75" t="str">
        <f>+'[6]กันเงิน'!B36</f>
        <v>อุตสาหกรรมและโยธา</v>
      </c>
      <c r="C63" s="75" t="str">
        <f>+'[6]กันเงิน'!C36</f>
        <v>งานโครงสร้างพื้นฐาน</v>
      </c>
      <c r="D63" s="75" t="str">
        <f>+'[6]กันเงิน'!D36</f>
        <v>ค่าที่ดินและสิ่งก่อสร้าง</v>
      </c>
      <c r="E63" s="75" t="str">
        <f>+'[6]กันเงิน'!E36</f>
        <v>ค่าก่อสร้างสิ่งสาธารณูปโภค</v>
      </c>
      <c r="F63" s="74" t="str">
        <f>+'[6]กันเงิน'!F36</f>
        <v>โครงการก่อสร้างถนน คสล ม.10</v>
      </c>
      <c r="G63" s="76">
        <f>+'[6]กันเงิน'!G36</f>
        <v>199500</v>
      </c>
    </row>
    <row r="64" spans="1:7" ht="24">
      <c r="A64" s="74" t="s">
        <v>72</v>
      </c>
      <c r="B64" s="75" t="str">
        <f>+'[6]กันเงิน'!B37</f>
        <v>อุตสาหกรรมและโยธา</v>
      </c>
      <c r="C64" s="75" t="str">
        <f>+'[6]กันเงิน'!C37</f>
        <v>งานโครงสร้างพื้นฐาน</v>
      </c>
      <c r="D64" s="75" t="str">
        <f>+'[6]กันเงิน'!D37</f>
        <v>ค่าที่ดินและสิ่งก่อสร้าง</v>
      </c>
      <c r="E64" s="75" t="str">
        <f>+'[6]กันเงิน'!E37</f>
        <v>ค่าก่อสร้างสิ่งสาธารณูปโภค</v>
      </c>
      <c r="F64" s="74" t="str">
        <f>+'[6]กันเงิน'!F37</f>
        <v>โครงการก่อสร้างถนนหินคลุก ม.9</v>
      </c>
      <c r="G64" s="76">
        <f>+'[6]กันเงิน'!G37</f>
        <v>182690</v>
      </c>
    </row>
    <row r="65" spans="1:7" ht="24">
      <c r="A65" s="74" t="s">
        <v>72</v>
      </c>
      <c r="B65" s="75" t="str">
        <f>+'[6]กันเงิน'!B38</f>
        <v>อุตสาหกรรมและโยธา</v>
      </c>
      <c r="C65" s="75" t="str">
        <f>+'[6]กันเงิน'!C38</f>
        <v>งานโครงสร้างพื้นฐาน</v>
      </c>
      <c r="D65" s="75" t="str">
        <f>+'[6]กันเงิน'!D38</f>
        <v>ค่าที่ดินและสิ่งก่อสร้าง</v>
      </c>
      <c r="E65" s="75" t="str">
        <f>+'[6]กันเงิน'!E38</f>
        <v>ค่าก่อสร้างสิ่งสาธารณูปโภค</v>
      </c>
      <c r="F65" s="74" t="str">
        <f>+'[6]กันเงิน'!F38</f>
        <v>โครงการก่อสร้างถนนหินคลุก ม.6</v>
      </c>
      <c r="G65" s="76">
        <f>+'[6]กันเงิน'!G38</f>
        <v>753000</v>
      </c>
    </row>
    <row r="66" spans="1:7" ht="24">
      <c r="A66" s="74" t="s">
        <v>72</v>
      </c>
      <c r="B66" s="75" t="str">
        <f>+'[6]กันเงิน'!B39</f>
        <v>อุตสาหกรรมและโยธา</v>
      </c>
      <c r="C66" s="75" t="str">
        <f>+'[6]กันเงิน'!C39</f>
        <v>งานโครงสร้างพื้นฐาน</v>
      </c>
      <c r="D66" s="75" t="str">
        <f>+'[6]กันเงิน'!D39</f>
        <v>ค่าที่ดินและสิ่งก่อสร้าง</v>
      </c>
      <c r="E66" s="75" t="str">
        <f>+'[6]กันเงิน'!E39</f>
        <v>ค่าก่อสร้างสิ่งสาธารณูปโภค</v>
      </c>
      <c r="F66" s="74" t="str">
        <f>+'[6]กันเงิน'!F39</f>
        <v>โครงการก่อสร้างถนนหินคลุก ม9</v>
      </c>
      <c r="G66" s="76">
        <f>+'[6]กันเงิน'!G39</f>
        <v>564000</v>
      </c>
    </row>
    <row r="67" spans="1:7" ht="24">
      <c r="A67" s="74" t="s">
        <v>72</v>
      </c>
      <c r="B67" s="75" t="str">
        <f>+'[6]กันเงิน'!B40</f>
        <v>อุตสาหกรรมและโยธา</v>
      </c>
      <c r="C67" s="75" t="str">
        <f>+'[6]กันเงิน'!C40</f>
        <v>งานโครงสร้างพื้นฐาน</v>
      </c>
      <c r="D67" s="75" t="str">
        <f>+'[6]กันเงิน'!D40</f>
        <v>ค่าที่ดินและสิ่งก่อสร้าง</v>
      </c>
      <c r="E67" s="75" t="str">
        <f>+'[6]กันเงิน'!E40</f>
        <v>ค่าก่อสร้างสิ่งสาธารณูปโภค</v>
      </c>
      <c r="F67" s="74" t="str">
        <f>+'[6]กันเงิน'!F40</f>
        <v>โครงการก่อสร้างถนน คสล ม.4</v>
      </c>
      <c r="G67" s="76">
        <f>+'[6]กันเงิน'!G40</f>
        <v>284000</v>
      </c>
    </row>
    <row r="68" spans="1:7" ht="24">
      <c r="A68" s="74" t="s">
        <v>72</v>
      </c>
      <c r="B68" s="75" t="str">
        <f>+'[6]กันเงิน'!B41</f>
        <v>อุตสาหกรรมและโยธา</v>
      </c>
      <c r="C68" s="75" t="str">
        <f>+'[6]กันเงิน'!C41</f>
        <v>งานโครงสร้างพื้นฐาน</v>
      </c>
      <c r="D68" s="75" t="str">
        <f>+'[6]กันเงิน'!D41</f>
        <v>ค่าที่ดินและสิ่งก่อสร้าง</v>
      </c>
      <c r="E68" s="75" t="str">
        <f>+'[6]กันเงิน'!E41</f>
        <v>ค่าก่อสร้างสิ่งสาธารณูปโภค</v>
      </c>
      <c r="F68" s="74" t="str">
        <f>+'[6]กันเงิน'!F41</f>
        <v>โครงการก่อสร้างถนน คสล ม.15</v>
      </c>
      <c r="G68" s="76">
        <f>+'[6]กันเงิน'!G41</f>
        <v>516000</v>
      </c>
    </row>
    <row r="69" spans="1:7" ht="24">
      <c r="A69" s="74" t="s">
        <v>72</v>
      </c>
      <c r="B69" s="75" t="str">
        <f>+'[6]กันเงิน'!B42</f>
        <v>อุตสาหกรรมและโยธา</v>
      </c>
      <c r="C69" s="75" t="str">
        <f>+'[6]กันเงิน'!C42</f>
        <v>งานโครงสร้างพื้นฐาน</v>
      </c>
      <c r="D69" s="75" t="str">
        <f>+'[6]กันเงิน'!D42</f>
        <v>ค่าที่ดินและสิ่งก่อสร้าง</v>
      </c>
      <c r="E69" s="75" t="str">
        <f>+'[6]กันเงิน'!E42</f>
        <v>ค่าก่อสร้างสิ่งสาธารณูปโภค</v>
      </c>
      <c r="F69" s="74" t="str">
        <f>+'[6]กันเงิน'!F42</f>
        <v>โครงการซ่อมสร้างถนนลาดยาง ม.11</v>
      </c>
      <c r="G69" s="76">
        <f>+'[6]กันเงิน'!G42</f>
        <v>385000</v>
      </c>
    </row>
    <row r="70" spans="1:7" s="78" customFormat="1" ht="24.75" thickBot="1">
      <c r="A70" s="430" t="s">
        <v>75</v>
      </c>
      <c r="B70" s="431"/>
      <c r="C70" s="431"/>
      <c r="D70" s="431"/>
      <c r="E70" s="431"/>
      <c r="F70" s="432"/>
      <c r="G70" s="77">
        <f>SUM(G38:G69)</f>
        <v>4605111.140000001</v>
      </c>
    </row>
    <row r="71" spans="2:7" s="78" customFormat="1" ht="24.75" thickTop="1">
      <c r="B71" s="79"/>
      <c r="C71" s="80"/>
      <c r="D71" s="80"/>
      <c r="E71" s="80"/>
      <c r="G71" s="81"/>
    </row>
    <row r="72" spans="2:7" s="78" customFormat="1" ht="24">
      <c r="B72" s="79"/>
      <c r="C72" s="80"/>
      <c r="D72" s="80"/>
      <c r="E72" s="80"/>
      <c r="G72" s="81"/>
    </row>
    <row r="73" spans="2:7" s="78" customFormat="1" ht="24">
      <c r="B73" s="79"/>
      <c r="C73" s="80"/>
      <c r="D73" s="80"/>
      <c r="E73" s="80"/>
      <c r="G73" s="81"/>
    </row>
    <row r="74" spans="2:7" s="78" customFormat="1" ht="24">
      <c r="B74" s="79"/>
      <c r="C74" s="80"/>
      <c r="D74" s="80"/>
      <c r="E74" s="80"/>
      <c r="G74" s="81"/>
    </row>
    <row r="75" spans="2:7" s="78" customFormat="1" ht="24">
      <c r="B75" s="79"/>
      <c r="C75" s="80"/>
      <c r="D75" s="80"/>
      <c r="E75" s="80"/>
      <c r="G75" s="81"/>
    </row>
  </sheetData>
  <sheetProtection/>
  <mergeCells count="6">
    <mergeCell ref="A2:G2"/>
    <mergeCell ref="A3:G3"/>
    <mergeCell ref="A4:G4"/>
    <mergeCell ref="A70:F70"/>
    <mergeCell ref="A30:C30"/>
    <mergeCell ref="D30:F3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9.00390625" style="1" customWidth="1"/>
    <col min="2" max="2" width="32.7109375" style="1" bestFit="1" customWidth="1"/>
    <col min="3" max="3" width="4.421875" style="1" customWidth="1"/>
    <col min="4" max="4" width="16.00390625" style="1" customWidth="1"/>
    <col min="5" max="5" width="13.28125" style="3" customWidth="1"/>
    <col min="6" max="9" width="9.00390625" style="1" customWidth="1"/>
    <col min="10" max="10" width="36.57421875" style="1" bestFit="1" customWidth="1"/>
    <col min="11" max="11" width="9.00390625" style="1" customWidth="1"/>
    <col min="12" max="12" width="10.8515625" style="1" bestFit="1" customWidth="1"/>
    <col min="13" max="16384" width="9.00390625" style="1" customWidth="1"/>
  </cols>
  <sheetData>
    <row r="1" spans="1:7" ht="24">
      <c r="A1" s="400" t="s">
        <v>30</v>
      </c>
      <c r="B1" s="400"/>
      <c r="C1" s="400"/>
      <c r="D1" s="400"/>
      <c r="E1" s="400"/>
      <c r="F1" s="6"/>
      <c r="G1" s="6"/>
    </row>
    <row r="2" spans="1:7" ht="24">
      <c r="A2" s="400" t="s">
        <v>31</v>
      </c>
      <c r="B2" s="400"/>
      <c r="C2" s="400"/>
      <c r="D2" s="400"/>
      <c r="E2" s="400"/>
      <c r="F2" s="6"/>
      <c r="G2" s="6"/>
    </row>
    <row r="3" spans="1:7" ht="24">
      <c r="A3" s="400" t="s">
        <v>41</v>
      </c>
      <c r="B3" s="400"/>
      <c r="C3" s="400"/>
      <c r="D3" s="400"/>
      <c r="E3" s="400"/>
      <c r="F3" s="6"/>
      <c r="G3" s="6"/>
    </row>
    <row r="5" spans="1:12" ht="24">
      <c r="A5" s="4" t="s">
        <v>135</v>
      </c>
      <c r="D5" s="338" t="s">
        <v>13</v>
      </c>
      <c r="E5" s="7" t="s">
        <v>82</v>
      </c>
      <c r="J5" s="78"/>
      <c r="K5" s="78"/>
      <c r="L5" s="78"/>
    </row>
    <row r="6" spans="10:12" ht="24">
      <c r="J6" s="343"/>
      <c r="K6" s="78"/>
      <c r="L6" s="345"/>
    </row>
    <row r="7" spans="2:12" ht="24">
      <c r="B7" s="22" t="s">
        <v>136</v>
      </c>
      <c r="D7" s="50">
        <v>357772</v>
      </c>
      <c r="E7" s="3">
        <v>178616</v>
      </c>
      <c r="J7" s="343"/>
      <c r="K7" s="78"/>
      <c r="L7" s="345"/>
    </row>
    <row r="8" spans="2:12" ht="24">
      <c r="B8" s="22" t="s">
        <v>137</v>
      </c>
      <c r="D8" s="50">
        <v>82565.31</v>
      </c>
      <c r="E8" s="3">
        <v>74015.26</v>
      </c>
      <c r="J8" s="78"/>
      <c r="K8" s="78"/>
      <c r="L8" s="78"/>
    </row>
    <row r="9" spans="2:12" ht="24">
      <c r="B9" s="1" t="s">
        <v>139</v>
      </c>
      <c r="D9" s="50">
        <v>385896</v>
      </c>
      <c r="E9" s="3">
        <v>18503</v>
      </c>
      <c r="J9" s="78"/>
      <c r="K9" s="78"/>
      <c r="L9" s="78"/>
    </row>
    <row r="10" spans="2:12" ht="24">
      <c r="B10" s="1" t="s">
        <v>138</v>
      </c>
      <c r="D10" s="50">
        <v>34094.26</v>
      </c>
      <c r="E10" s="3">
        <v>4119.28</v>
      </c>
      <c r="J10" s="78"/>
      <c r="K10" s="78"/>
      <c r="L10" s="78"/>
    </row>
    <row r="11" spans="2:12" ht="24">
      <c r="B11" s="251" t="s">
        <v>962</v>
      </c>
      <c r="D11" s="3">
        <v>0</v>
      </c>
      <c r="E11" s="3">
        <f>+'[2]หมายเหตุ 8'!D9</f>
        <v>25000</v>
      </c>
      <c r="J11" s="78"/>
      <c r="K11" s="78"/>
      <c r="L11" s="345"/>
    </row>
    <row r="12" spans="2:12" ht="24">
      <c r="B12" s="22" t="s">
        <v>963</v>
      </c>
      <c r="D12" s="3">
        <v>0</v>
      </c>
      <c r="E12" s="3">
        <f>+'[2]หมายเหตุ 8'!D10</f>
        <v>35000</v>
      </c>
      <c r="J12" s="78"/>
      <c r="K12" s="78"/>
      <c r="L12" s="345"/>
    </row>
    <row r="13" spans="2:12" ht="24">
      <c r="B13" s="22" t="s">
        <v>964</v>
      </c>
      <c r="D13" s="3">
        <v>0</v>
      </c>
      <c r="E13" s="3">
        <f>+'[2]หมายเหตุ 8'!D11</f>
        <v>9343</v>
      </c>
      <c r="J13" s="78"/>
      <c r="K13" s="78"/>
      <c r="L13" s="78"/>
    </row>
    <row r="14" spans="2:12" ht="24">
      <c r="B14" s="1" t="s">
        <v>965</v>
      </c>
      <c r="D14" s="3">
        <v>0</v>
      </c>
      <c r="E14" s="50">
        <f>+'[2]หมายเหตุ 8'!D14</f>
        <v>384</v>
      </c>
      <c r="J14" s="78"/>
      <c r="K14" s="78"/>
      <c r="L14" s="78"/>
    </row>
    <row r="15" spans="10:12" ht="24">
      <c r="J15" s="340"/>
      <c r="K15" s="272"/>
      <c r="L15" s="53"/>
    </row>
    <row r="16" spans="2:12" ht="24.75" thickBot="1">
      <c r="B16" s="13" t="s">
        <v>57</v>
      </c>
      <c r="C16" s="4"/>
      <c r="D16" s="51">
        <f>SUM(D7:D14)</f>
        <v>860327.5700000001</v>
      </c>
      <c r="E16" s="337">
        <f>SUM(E7:E15)</f>
        <v>344980.54000000004</v>
      </c>
      <c r="J16" s="78"/>
      <c r="K16" s="78"/>
      <c r="L16" s="78"/>
    </row>
    <row r="17" spans="10:12" ht="24.75" thickTop="1">
      <c r="J17" s="78"/>
      <c r="K17" s="78"/>
      <c r="L17" s="78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00390625" style="1" customWidth="1"/>
    <col min="2" max="2" width="32.00390625" style="1" bestFit="1" customWidth="1"/>
    <col min="3" max="3" width="13.421875" style="3" bestFit="1" customWidth="1"/>
    <col min="4" max="4" width="12.140625" style="3" customWidth="1"/>
    <col min="5" max="5" width="16.8515625" style="1" customWidth="1"/>
    <col min="6" max="6" width="14.7109375" style="1" customWidth="1"/>
    <col min="7" max="7" width="12.421875" style="1" customWidth="1"/>
    <col min="8" max="16384" width="9.00390625" style="1" customWidth="1"/>
  </cols>
  <sheetData>
    <row r="1" spans="1:10" s="88" customFormat="1" ht="24">
      <c r="A1" s="400" t="s">
        <v>30</v>
      </c>
      <c r="B1" s="400"/>
      <c r="C1" s="400"/>
      <c r="D1" s="400"/>
      <c r="E1" s="400"/>
      <c r="F1" s="400"/>
      <c r="G1" s="400"/>
      <c r="H1" s="6"/>
      <c r="I1" s="6"/>
      <c r="J1" s="6"/>
    </row>
    <row r="2" spans="1:10" s="88" customFormat="1" ht="24">
      <c r="A2" s="400" t="s">
        <v>31</v>
      </c>
      <c r="B2" s="400"/>
      <c r="C2" s="400"/>
      <c r="D2" s="400"/>
      <c r="E2" s="400"/>
      <c r="F2" s="400"/>
      <c r="G2" s="400"/>
      <c r="H2" s="6"/>
      <c r="I2" s="6"/>
      <c r="J2" s="6"/>
    </row>
    <row r="3" spans="1:10" s="88" customFormat="1" ht="24">
      <c r="A3" s="400" t="s">
        <v>41</v>
      </c>
      <c r="B3" s="400"/>
      <c r="C3" s="400"/>
      <c r="D3" s="400"/>
      <c r="E3" s="400"/>
      <c r="F3" s="400"/>
      <c r="G3" s="400"/>
      <c r="H3" s="6"/>
      <c r="I3" s="6"/>
      <c r="J3" s="6"/>
    </row>
    <row r="4" ht="24">
      <c r="A4" s="4" t="s">
        <v>140</v>
      </c>
    </row>
    <row r="5" ht="24">
      <c r="A5" s="4" t="s">
        <v>13</v>
      </c>
    </row>
    <row r="6" spans="1:7" ht="21.75" customHeight="1">
      <c r="A6" s="433" t="s">
        <v>141</v>
      </c>
      <c r="B6" s="434" t="s">
        <v>142</v>
      </c>
      <c r="C6" s="436" t="s">
        <v>143</v>
      </c>
      <c r="D6" s="438" t="s">
        <v>144</v>
      </c>
      <c r="E6" s="439"/>
      <c r="F6" s="434" t="s">
        <v>145</v>
      </c>
      <c r="G6" s="434" t="s">
        <v>146</v>
      </c>
    </row>
    <row r="7" spans="1:7" ht="21.75" customHeight="1">
      <c r="A7" s="433"/>
      <c r="B7" s="435"/>
      <c r="C7" s="437"/>
      <c r="D7" s="90" t="s">
        <v>147</v>
      </c>
      <c r="E7" s="91" t="s">
        <v>148</v>
      </c>
      <c r="F7" s="435"/>
      <c r="G7" s="435"/>
    </row>
    <row r="8" spans="1:7" ht="24">
      <c r="A8" s="92" t="s">
        <v>149</v>
      </c>
      <c r="B8" s="93" t="s">
        <v>150</v>
      </c>
      <c r="C8" s="94">
        <v>12392000</v>
      </c>
      <c r="D8" s="95" t="s">
        <v>151</v>
      </c>
      <c r="E8" s="96" t="s">
        <v>152</v>
      </c>
      <c r="F8" s="94">
        <v>2152000</v>
      </c>
      <c r="G8" s="97" t="s">
        <v>153</v>
      </c>
    </row>
    <row r="9" spans="1:7" ht="24">
      <c r="A9" s="98"/>
      <c r="B9" s="93" t="s">
        <v>154</v>
      </c>
      <c r="C9" s="99"/>
      <c r="D9" s="99"/>
      <c r="E9" s="93"/>
      <c r="F9" s="93"/>
      <c r="G9" s="93"/>
    </row>
    <row r="10" spans="1:7" ht="24">
      <c r="A10" s="98"/>
      <c r="B10" s="93" t="s">
        <v>155</v>
      </c>
      <c r="C10" s="99"/>
      <c r="D10" s="99"/>
      <c r="E10" s="93"/>
      <c r="F10" s="93"/>
      <c r="G10" s="93"/>
    </row>
    <row r="11" spans="1:7" ht="24">
      <c r="A11" s="98"/>
      <c r="B11" s="93" t="s">
        <v>156</v>
      </c>
      <c r="C11" s="99"/>
      <c r="D11" s="99"/>
      <c r="E11" s="93"/>
      <c r="F11" s="93"/>
      <c r="G11" s="93"/>
    </row>
    <row r="12" spans="1:7" ht="24">
      <c r="A12" s="98"/>
      <c r="B12" s="93" t="s">
        <v>157</v>
      </c>
      <c r="C12" s="99"/>
      <c r="D12" s="99"/>
      <c r="E12" s="93"/>
      <c r="F12" s="93"/>
      <c r="G12" s="93"/>
    </row>
    <row r="13" spans="1:7" ht="24">
      <c r="A13" s="98"/>
      <c r="B13" s="93" t="s">
        <v>158</v>
      </c>
      <c r="C13" s="99"/>
      <c r="D13" s="99"/>
      <c r="E13" s="93"/>
      <c r="F13" s="93"/>
      <c r="G13" s="93"/>
    </row>
    <row r="14" spans="1:7" ht="24">
      <c r="A14" s="98"/>
      <c r="B14" s="93" t="s">
        <v>159</v>
      </c>
      <c r="C14" s="99"/>
      <c r="D14" s="99"/>
      <c r="E14" s="93"/>
      <c r="F14" s="93"/>
      <c r="G14" s="93"/>
    </row>
    <row r="15" spans="1:7" ht="24">
      <c r="A15" s="98"/>
      <c r="B15" s="93" t="s">
        <v>160</v>
      </c>
      <c r="C15" s="99"/>
      <c r="D15" s="99"/>
      <c r="E15" s="93"/>
      <c r="F15" s="93"/>
      <c r="G15" s="93"/>
    </row>
    <row r="16" spans="1:7" s="4" customFormat="1" ht="24">
      <c r="A16" s="59"/>
      <c r="B16" s="100" t="s">
        <v>57</v>
      </c>
      <c r="C16" s="101"/>
      <c r="D16" s="101"/>
      <c r="E16" s="102"/>
      <c r="F16" s="103">
        <f>SUM(F8:F15)</f>
        <v>2152000</v>
      </c>
      <c r="G16" s="102"/>
    </row>
    <row r="17" ht="24">
      <c r="A17" s="4"/>
    </row>
    <row r="18" ht="24">
      <c r="A18" s="4"/>
    </row>
    <row r="19" ht="24">
      <c r="A19" s="4"/>
    </row>
    <row r="20" ht="24">
      <c r="A20" s="4"/>
    </row>
    <row r="21" ht="24">
      <c r="A21" s="4" t="s">
        <v>82</v>
      </c>
    </row>
    <row r="22" spans="1:7" ht="21.75" customHeight="1">
      <c r="A22" s="433" t="s">
        <v>141</v>
      </c>
      <c r="B22" s="434" t="s">
        <v>142</v>
      </c>
      <c r="C22" s="436" t="s">
        <v>143</v>
      </c>
      <c r="D22" s="438" t="s">
        <v>144</v>
      </c>
      <c r="E22" s="439"/>
      <c r="F22" s="434" t="s">
        <v>145</v>
      </c>
      <c r="G22" s="434" t="s">
        <v>146</v>
      </c>
    </row>
    <row r="23" spans="1:7" ht="21.75" customHeight="1">
      <c r="A23" s="433"/>
      <c r="B23" s="435"/>
      <c r="C23" s="437"/>
      <c r="D23" s="90" t="s">
        <v>147</v>
      </c>
      <c r="E23" s="91" t="s">
        <v>148</v>
      </c>
      <c r="F23" s="435"/>
      <c r="G23" s="435"/>
    </row>
    <row r="24" spans="1:7" ht="24">
      <c r="A24" s="92" t="s">
        <v>149</v>
      </c>
      <c r="B24" s="93" t="s">
        <v>150</v>
      </c>
      <c r="C24" s="94">
        <v>12392000</v>
      </c>
      <c r="D24" s="95" t="s">
        <v>151</v>
      </c>
      <c r="E24" s="96" t="s">
        <v>152</v>
      </c>
      <c r="F24" s="94">
        <v>3432000</v>
      </c>
      <c r="G24" s="97" t="s">
        <v>153</v>
      </c>
    </row>
    <row r="25" spans="1:7" ht="24">
      <c r="A25" s="98"/>
      <c r="B25" s="93" t="s">
        <v>154</v>
      </c>
      <c r="C25" s="99"/>
      <c r="D25" s="99"/>
      <c r="E25" s="93"/>
      <c r="F25" s="93"/>
      <c r="G25" s="93"/>
    </row>
    <row r="26" spans="1:7" ht="24">
      <c r="A26" s="98"/>
      <c r="B26" s="93" t="s">
        <v>155</v>
      </c>
      <c r="C26" s="99"/>
      <c r="D26" s="99"/>
      <c r="E26" s="93"/>
      <c r="F26" s="93"/>
      <c r="G26" s="93"/>
    </row>
    <row r="27" spans="1:7" ht="24">
      <c r="A27" s="98"/>
      <c r="B27" s="93" t="s">
        <v>156</v>
      </c>
      <c r="C27" s="99"/>
      <c r="D27" s="99"/>
      <c r="E27" s="93"/>
      <c r="F27" s="93"/>
      <c r="G27" s="93"/>
    </row>
    <row r="28" spans="1:7" ht="24">
      <c r="A28" s="98"/>
      <c r="B28" s="93" t="s">
        <v>157</v>
      </c>
      <c r="C28" s="99"/>
      <c r="D28" s="99"/>
      <c r="E28" s="93"/>
      <c r="F28" s="93"/>
      <c r="G28" s="93"/>
    </row>
    <row r="29" spans="1:7" ht="24">
      <c r="A29" s="98"/>
      <c r="B29" s="93" t="s">
        <v>158</v>
      </c>
      <c r="C29" s="99"/>
      <c r="D29" s="99"/>
      <c r="E29" s="93"/>
      <c r="F29" s="93"/>
      <c r="G29" s="93"/>
    </row>
    <row r="30" spans="1:7" ht="24">
      <c r="A30" s="98"/>
      <c r="B30" s="93" t="s">
        <v>159</v>
      </c>
      <c r="C30" s="99"/>
      <c r="D30" s="99"/>
      <c r="E30" s="93"/>
      <c r="F30" s="93"/>
      <c r="G30" s="93"/>
    </row>
    <row r="31" spans="1:7" ht="24">
      <c r="A31" s="98"/>
      <c r="B31" s="93" t="s">
        <v>160</v>
      </c>
      <c r="C31" s="99"/>
      <c r="D31" s="99"/>
      <c r="E31" s="93"/>
      <c r="F31" s="93"/>
      <c r="G31" s="93"/>
    </row>
    <row r="32" spans="1:7" s="4" customFormat="1" ht="24">
      <c r="A32" s="59"/>
      <c r="B32" s="100" t="s">
        <v>57</v>
      </c>
      <c r="C32" s="101"/>
      <c r="D32" s="101"/>
      <c r="E32" s="102"/>
      <c r="F32" s="103">
        <f>SUM(F24:F31)</f>
        <v>3432000</v>
      </c>
      <c r="G32" s="102"/>
    </row>
    <row r="33" spans="2:7" ht="24">
      <c r="B33" s="104"/>
      <c r="C33" s="105"/>
      <c r="D33" s="105"/>
      <c r="E33" s="104"/>
      <c r="F33" s="104"/>
      <c r="G33" s="104"/>
    </row>
    <row r="34" spans="3:9" ht="24">
      <c r="C34" s="16"/>
      <c r="D34" s="16"/>
      <c r="E34" s="16"/>
      <c r="F34" s="16"/>
      <c r="G34" s="16"/>
      <c r="I34" s="3"/>
    </row>
    <row r="35" spans="2:9" ht="24">
      <c r="B35" s="30"/>
      <c r="C35" s="32"/>
      <c r="D35" s="30"/>
      <c r="E35" s="32"/>
      <c r="F35" s="32"/>
      <c r="G35" s="32"/>
      <c r="I35" s="3"/>
    </row>
    <row r="36" spans="2:9" ht="24">
      <c r="B36" s="16"/>
      <c r="C36" s="16"/>
      <c r="D36" s="16"/>
      <c r="E36" s="16"/>
      <c r="F36" s="16"/>
      <c r="G36" s="16"/>
      <c r="I36" s="3"/>
    </row>
    <row r="37" spans="2:9" ht="24">
      <c r="B37" s="30"/>
      <c r="C37" s="32"/>
      <c r="D37" s="30"/>
      <c r="E37" s="32"/>
      <c r="F37" s="32"/>
      <c r="G37" s="32"/>
      <c r="I37" s="3"/>
    </row>
    <row r="38" spans="2:9" ht="24">
      <c r="B38" s="402"/>
      <c r="C38" s="402"/>
      <c r="D38" s="402"/>
      <c r="E38" s="402"/>
      <c r="F38" s="402"/>
      <c r="G38" s="402"/>
      <c r="I38" s="3"/>
    </row>
  </sheetData>
  <sheetProtection/>
  <mergeCells count="16">
    <mergeCell ref="B38:G38"/>
    <mergeCell ref="A6:A7"/>
    <mergeCell ref="B6:B7"/>
    <mergeCell ref="C6:C7"/>
    <mergeCell ref="D6:E6"/>
    <mergeCell ref="F6:F7"/>
    <mergeCell ref="G6:G7"/>
    <mergeCell ref="A1:G1"/>
    <mergeCell ref="A2:G2"/>
    <mergeCell ref="A3:G3"/>
    <mergeCell ref="A22:A23"/>
    <mergeCell ref="B22:B23"/>
    <mergeCell ref="C22:C23"/>
    <mergeCell ref="D22:E22"/>
    <mergeCell ref="F22:F23"/>
    <mergeCell ref="G22:G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29"/>
  <sheetViews>
    <sheetView zoomScalePageLayoutView="0" workbookViewId="0" topLeftCell="A10">
      <selection activeCell="I20" sqref="I20"/>
    </sheetView>
  </sheetViews>
  <sheetFormatPr defaultColWidth="9.140625" defaultRowHeight="15"/>
  <cols>
    <col min="1" max="1" width="11.421875" style="1" customWidth="1"/>
    <col min="2" max="2" width="4.8515625" style="1" customWidth="1"/>
    <col min="3" max="3" width="42.421875" style="1" customWidth="1"/>
    <col min="4" max="6" width="13.57421875" style="3" customWidth="1"/>
    <col min="7" max="7" width="8.00390625" style="1" customWidth="1"/>
    <col min="8" max="9" width="13.57421875" style="3" customWidth="1"/>
    <col min="10" max="10" width="13.57421875" style="1" customWidth="1"/>
    <col min="11" max="13" width="9.00390625" style="1" customWidth="1"/>
    <col min="14" max="14" width="13.421875" style="1" bestFit="1" customWidth="1"/>
    <col min="15" max="15" width="9.00390625" style="1" customWidth="1"/>
    <col min="16" max="16" width="13.421875" style="3" bestFit="1" customWidth="1"/>
    <col min="17" max="16384" width="9.00390625" style="1" customWidth="1"/>
  </cols>
  <sheetData>
    <row r="1" spans="2:17" ht="24">
      <c r="B1" s="400" t="s">
        <v>30</v>
      </c>
      <c r="C1" s="400"/>
      <c r="D1" s="400"/>
      <c r="E1" s="400"/>
      <c r="F1" s="400"/>
      <c r="G1" s="400"/>
      <c r="H1" s="400"/>
      <c r="I1" s="400"/>
      <c r="J1" s="400"/>
      <c r="K1" s="40"/>
      <c r="L1" s="338"/>
      <c r="M1" s="40"/>
      <c r="N1" s="40"/>
      <c r="O1" s="40"/>
      <c r="P1" s="106"/>
      <c r="Q1" s="88"/>
    </row>
    <row r="2" spans="2:17" ht="24">
      <c r="B2" s="400" t="s">
        <v>31</v>
      </c>
      <c r="C2" s="400"/>
      <c r="D2" s="400"/>
      <c r="E2" s="400"/>
      <c r="F2" s="400"/>
      <c r="G2" s="400"/>
      <c r="H2" s="400"/>
      <c r="I2" s="400"/>
      <c r="J2" s="400"/>
      <c r="K2" s="40"/>
      <c r="L2" s="338"/>
      <c r="M2" s="40"/>
      <c r="N2" s="40"/>
      <c r="O2" s="40"/>
      <c r="P2" s="106"/>
      <c r="Q2" s="88"/>
    </row>
    <row r="3" spans="2:17" ht="24">
      <c r="B3" s="400" t="s">
        <v>180</v>
      </c>
      <c r="C3" s="400"/>
      <c r="D3" s="400"/>
      <c r="E3" s="400"/>
      <c r="F3" s="400"/>
      <c r="G3" s="400"/>
      <c r="H3" s="400"/>
      <c r="I3" s="400"/>
      <c r="J3" s="400"/>
      <c r="K3" s="40"/>
      <c r="L3" s="338"/>
      <c r="M3" s="40"/>
      <c r="N3" s="40"/>
      <c r="O3" s="40"/>
      <c r="P3" s="106"/>
      <c r="Q3" s="88"/>
    </row>
    <row r="4" spans="2:10" ht="24">
      <c r="B4" s="4" t="s">
        <v>161</v>
      </c>
      <c r="D4" s="399" t="s">
        <v>13</v>
      </c>
      <c r="E4" s="399"/>
      <c r="F4" s="399"/>
      <c r="H4" s="399" t="s">
        <v>82</v>
      </c>
      <c r="I4" s="399"/>
      <c r="J4" s="399"/>
    </row>
    <row r="6" spans="2:10" ht="24">
      <c r="B6" s="4" t="s">
        <v>181</v>
      </c>
      <c r="C6" s="4"/>
      <c r="D6" s="8"/>
      <c r="E6" s="8"/>
      <c r="F6" s="3">
        <v>27538905.66</v>
      </c>
      <c r="G6" s="4"/>
      <c r="H6" s="8"/>
      <c r="I6" s="8"/>
      <c r="J6" s="8">
        <v>19787671.16</v>
      </c>
    </row>
    <row r="7" spans="3:8" ht="24">
      <c r="C7" s="1" t="s">
        <v>162</v>
      </c>
      <c r="D7" s="3">
        <f>+'[7]ปิดบัญชี'!$I$73</f>
        <v>8280581.39</v>
      </c>
      <c r="H7" s="3">
        <f>+'[8]ปิดบัญชี'!$K$78</f>
        <v>8936504.54</v>
      </c>
    </row>
    <row r="8" spans="3:10" ht="24">
      <c r="C8" s="1" t="s">
        <v>163</v>
      </c>
      <c r="D8" s="3">
        <f>+'[7]ปิดบัญชี'!$J$73</f>
        <v>2070145.3475</v>
      </c>
      <c r="H8" s="9">
        <f>+H7*0.25</f>
        <v>2234126.135</v>
      </c>
      <c r="J8" s="50"/>
    </row>
    <row r="9" spans="3:9" ht="26.25">
      <c r="C9" s="1" t="s">
        <v>164</v>
      </c>
      <c r="H9" s="107"/>
      <c r="I9" s="49"/>
    </row>
    <row r="10" spans="2:9" ht="24">
      <c r="B10" s="108" t="s">
        <v>165</v>
      </c>
      <c r="C10" s="1" t="s">
        <v>166</v>
      </c>
      <c r="E10" s="3">
        <f>+D7-D8</f>
        <v>6210436.0424999995</v>
      </c>
      <c r="I10" s="3">
        <v>6702378.4</v>
      </c>
    </row>
    <row r="11" spans="3:10" ht="24">
      <c r="C11" s="22" t="s">
        <v>167</v>
      </c>
      <c r="D11" s="23"/>
      <c r="E11" s="23">
        <f>+'[9]รายรับ'!$F$10</f>
        <v>97625.75</v>
      </c>
      <c r="F11" s="23"/>
      <c r="G11" s="22"/>
      <c r="I11" s="3">
        <f>1000+1006+2011</f>
        <v>4017</v>
      </c>
      <c r="J11" s="50"/>
    </row>
    <row r="12" spans="3:10" ht="24">
      <c r="C12" s="1" t="str">
        <f>+'[10]หมายเหตุ 9'!$C$14</f>
        <v>ปรับปรุงรายการระหว่างปี</v>
      </c>
      <c r="E12" s="3">
        <v>1280000</v>
      </c>
      <c r="I12" s="49">
        <v>1280000</v>
      </c>
      <c r="J12" s="50"/>
    </row>
    <row r="13" spans="5:10" ht="24">
      <c r="E13" s="3">
        <v>2288.05</v>
      </c>
      <c r="I13" s="49"/>
      <c r="J13" s="50"/>
    </row>
    <row r="14" spans="2:9" ht="24">
      <c r="B14" s="108" t="s">
        <v>168</v>
      </c>
      <c r="C14" s="22" t="s">
        <v>169</v>
      </c>
      <c r="D14" s="23"/>
      <c r="E14" s="23">
        <f>676310+265000+320000+312000+194500+541150</f>
        <v>2308960</v>
      </c>
      <c r="F14" s="23"/>
      <c r="G14" s="22"/>
      <c r="I14" s="109">
        <v>234000</v>
      </c>
    </row>
    <row r="15" spans="2:10" ht="26.25">
      <c r="B15" s="110"/>
      <c r="C15" s="22" t="s">
        <v>170</v>
      </c>
      <c r="D15" s="23"/>
      <c r="E15" s="117">
        <f>12222.7+14211</f>
        <v>26433.7</v>
      </c>
      <c r="F15" s="23">
        <f>+E10+E11+E12-E14-E15+E13</f>
        <v>5254956.142499999</v>
      </c>
      <c r="G15" s="22"/>
      <c r="H15" s="22"/>
      <c r="I15" s="111">
        <v>1160.9</v>
      </c>
      <c r="J15" s="50">
        <f>+I10+I11+I12-I14-I15</f>
        <v>7751234.5</v>
      </c>
    </row>
    <row r="16" spans="2:19" ht="24.75" thickBot="1">
      <c r="B16" s="112" t="s">
        <v>183</v>
      </c>
      <c r="C16" s="4"/>
      <c r="D16" s="8"/>
      <c r="E16" s="8"/>
      <c r="F16" s="8">
        <f>+F6+F15</f>
        <v>32793861.8025</v>
      </c>
      <c r="G16" s="4"/>
      <c r="H16" s="112"/>
      <c r="I16" s="113"/>
      <c r="J16" s="114">
        <f>+J6+J15</f>
        <v>27538905.66</v>
      </c>
      <c r="P16" s="3">
        <v>27538905.66</v>
      </c>
      <c r="Q16" s="50"/>
      <c r="S16" s="50">
        <f>+J16-P16</f>
        <v>0</v>
      </c>
    </row>
    <row r="17" ht="24.75" thickTop="1"/>
    <row r="18" spans="2:10" ht="24">
      <c r="B18" s="4" t="s">
        <v>184</v>
      </c>
      <c r="F18" s="7" t="s">
        <v>13</v>
      </c>
      <c r="J18" s="40" t="s">
        <v>182</v>
      </c>
    </row>
    <row r="19" spans="3:16" ht="24">
      <c r="C19" s="22" t="s">
        <v>171</v>
      </c>
      <c r="D19" s="23"/>
      <c r="E19" s="23"/>
      <c r="F19" s="23">
        <v>4027198.06</v>
      </c>
      <c r="G19" s="22"/>
      <c r="H19" s="22"/>
      <c r="I19" s="23"/>
      <c r="J19" s="29">
        <f>+'[8]ปิดบัญชี'!$N$12</f>
        <v>3360489.83</v>
      </c>
      <c r="N19" s="50">
        <f>SUM(F19:F23)</f>
        <v>14356497.36</v>
      </c>
      <c r="P19" s="3">
        <f>SUM(J19:J23)</f>
        <v>13548997.93</v>
      </c>
    </row>
    <row r="20" spans="3:10" ht="24">
      <c r="C20" s="22" t="s">
        <v>172</v>
      </c>
      <c r="D20" s="23"/>
      <c r="E20" s="23"/>
      <c r="F20" s="23">
        <f>27022.5+59796.8+2480</f>
        <v>89299.3</v>
      </c>
      <c r="G20" s="22"/>
      <c r="H20" s="22"/>
      <c r="I20" s="23"/>
      <c r="J20" s="29">
        <f>+'[8]ปิดบัญชี'!$N$13+'[8]ปิดบัญชี'!$N$14+'[8]ปิดบัญชี'!$N$15</f>
        <v>151002.1</v>
      </c>
    </row>
    <row r="21" spans="3:10" ht="24">
      <c r="C21" s="22" t="s">
        <v>173</v>
      </c>
      <c r="D21" s="23"/>
      <c r="E21" s="23"/>
      <c r="F21" s="23">
        <v>0</v>
      </c>
      <c r="G21" s="22"/>
      <c r="H21" s="22"/>
      <c r="I21" s="23"/>
      <c r="J21" s="29">
        <f>+'[8]ปิดบัญชี'!$N$16</f>
        <v>3616</v>
      </c>
    </row>
    <row r="22" spans="3:10" ht="24">
      <c r="C22" s="22" t="s">
        <v>174</v>
      </c>
      <c r="D22" s="23"/>
      <c r="E22" s="23"/>
      <c r="F22" s="23">
        <v>0</v>
      </c>
      <c r="G22" s="22"/>
      <c r="H22" s="22"/>
      <c r="I22" s="23"/>
      <c r="J22" s="29">
        <f>+'[8]ปิดบัญชี'!$N$22</f>
        <v>1073890</v>
      </c>
    </row>
    <row r="23" spans="3:16" ht="24">
      <c r="C23" s="22" t="s">
        <v>175</v>
      </c>
      <c r="D23" s="23"/>
      <c r="E23" s="23"/>
      <c r="F23" s="23">
        <f>8960000+1280000</f>
        <v>10240000</v>
      </c>
      <c r="G23" s="22"/>
      <c r="H23" s="22"/>
      <c r="I23" s="23"/>
      <c r="J23" s="23">
        <f>12392000-3432000</f>
        <v>8960000</v>
      </c>
      <c r="P23" s="3">
        <f>SUM(J19:J23)</f>
        <v>13548997.93</v>
      </c>
    </row>
    <row r="24" spans="3:10" ht="24">
      <c r="C24" s="22" t="s">
        <v>176</v>
      </c>
      <c r="D24" s="23"/>
      <c r="E24" s="23"/>
      <c r="F24" s="23"/>
      <c r="G24" s="22"/>
      <c r="H24" s="22"/>
      <c r="I24" s="23"/>
      <c r="J24" s="23"/>
    </row>
    <row r="25" spans="3:10" ht="24">
      <c r="C25" s="22" t="s">
        <v>177</v>
      </c>
      <c r="D25" s="23"/>
      <c r="E25" s="23"/>
      <c r="F25" s="23">
        <f>+F16-N19</f>
        <v>18437364.4425</v>
      </c>
      <c r="G25" s="22"/>
      <c r="H25" s="22"/>
      <c r="I25" s="23"/>
      <c r="J25" s="29">
        <f>+J16-P23</f>
        <v>13989907.73</v>
      </c>
    </row>
    <row r="26" spans="2:16" ht="24.75" thickBot="1">
      <c r="B26" s="22"/>
      <c r="C26" s="41" t="s">
        <v>75</v>
      </c>
      <c r="D26" s="23"/>
      <c r="E26" s="23"/>
      <c r="F26" s="114">
        <f>SUM(F19:F25)</f>
        <v>32793861.8025</v>
      </c>
      <c r="G26" s="22"/>
      <c r="H26" s="22"/>
      <c r="I26" s="115"/>
      <c r="J26" s="114">
        <f>SUM(J19:J25)</f>
        <v>27538905.66</v>
      </c>
      <c r="P26" s="3">
        <f>+J16-J26</f>
        <v>0</v>
      </c>
    </row>
    <row r="27" ht="24.75" thickTop="1">
      <c r="B27" s="4" t="s">
        <v>178</v>
      </c>
    </row>
    <row r="28" ht="24">
      <c r="B28" s="116" t="s">
        <v>185</v>
      </c>
    </row>
    <row r="29" ht="24">
      <c r="B29" s="116" t="s">
        <v>179</v>
      </c>
    </row>
  </sheetData>
  <sheetProtection/>
  <mergeCells count="5">
    <mergeCell ref="B1:J1"/>
    <mergeCell ref="B2:J2"/>
    <mergeCell ref="B3:J3"/>
    <mergeCell ref="H4:J4"/>
    <mergeCell ref="D4:F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B22">
      <selection activeCell="G33" sqref="G33"/>
    </sheetView>
  </sheetViews>
  <sheetFormatPr defaultColWidth="9.140625" defaultRowHeight="15"/>
  <cols>
    <col min="1" max="1" width="16.28125" style="1" bestFit="1" customWidth="1"/>
    <col min="2" max="2" width="15.421875" style="1" customWidth="1"/>
    <col min="3" max="3" width="75.28125" style="155" bestFit="1" customWidth="1"/>
    <col min="4" max="4" width="18.140625" style="118" customWidth="1"/>
    <col min="5" max="6" width="13.28125" style="118" bestFit="1" customWidth="1"/>
    <col min="7" max="7" width="15.00390625" style="118" bestFit="1" customWidth="1"/>
    <col min="8" max="8" width="15.421875" style="118" customWidth="1"/>
    <col min="9" max="9" width="21.57421875" style="119" customWidth="1"/>
    <col min="10" max="16384" width="9.00390625" style="1" customWidth="1"/>
  </cols>
  <sheetData>
    <row r="1" spans="1:9" ht="24">
      <c r="A1" s="400" t="s">
        <v>30</v>
      </c>
      <c r="B1" s="400"/>
      <c r="C1" s="400"/>
      <c r="D1" s="400"/>
      <c r="E1" s="400"/>
      <c r="F1" s="400"/>
      <c r="G1" s="400"/>
      <c r="H1" s="400"/>
      <c r="I1" s="400"/>
    </row>
    <row r="2" spans="1:9" ht="24">
      <c r="A2" s="400" t="s">
        <v>31</v>
      </c>
      <c r="B2" s="400"/>
      <c r="C2" s="400"/>
      <c r="D2" s="400"/>
      <c r="E2" s="400"/>
      <c r="F2" s="400"/>
      <c r="G2" s="400"/>
      <c r="H2" s="400"/>
      <c r="I2" s="400"/>
    </row>
    <row r="3" spans="1:9" ht="24">
      <c r="A3" s="400" t="s">
        <v>41</v>
      </c>
      <c r="B3" s="400"/>
      <c r="C3" s="400"/>
      <c r="D3" s="400"/>
      <c r="E3" s="400"/>
      <c r="F3" s="400"/>
      <c r="G3" s="400"/>
      <c r="H3" s="400"/>
      <c r="I3" s="400"/>
    </row>
    <row r="4" spans="1:3" ht="24">
      <c r="A4" s="441" t="s">
        <v>186</v>
      </c>
      <c r="B4" s="441"/>
      <c r="C4" s="441"/>
    </row>
    <row r="5" spans="1:9" s="123" customFormat="1" ht="43.5" customHeight="1">
      <c r="A5" s="89" t="s">
        <v>97</v>
      </c>
      <c r="B5" s="89" t="s">
        <v>98</v>
      </c>
      <c r="C5" s="120" t="s">
        <v>99</v>
      </c>
      <c r="D5" s="121" t="s">
        <v>187</v>
      </c>
      <c r="E5" s="121" t="s">
        <v>188</v>
      </c>
      <c r="F5" s="121" t="s">
        <v>189</v>
      </c>
      <c r="G5" s="122" t="s">
        <v>190</v>
      </c>
      <c r="H5" s="121" t="s">
        <v>191</v>
      </c>
      <c r="I5" s="120" t="s">
        <v>8</v>
      </c>
    </row>
    <row r="6" spans="1:9" s="123" customFormat="1" ht="30.75">
      <c r="A6" s="124" t="s">
        <v>192</v>
      </c>
      <c r="B6" s="125"/>
      <c r="C6" s="126"/>
      <c r="D6" s="127"/>
      <c r="E6" s="127"/>
      <c r="F6" s="127"/>
      <c r="G6" s="128"/>
      <c r="H6" s="127"/>
      <c r="I6" s="129"/>
    </row>
    <row r="7" spans="1:9" ht="21" customHeight="1">
      <c r="A7" s="130" t="s">
        <v>121</v>
      </c>
      <c r="B7" s="92" t="s">
        <v>193</v>
      </c>
      <c r="C7" s="131" t="s">
        <v>194</v>
      </c>
      <c r="D7" s="132">
        <v>325500</v>
      </c>
      <c r="E7" s="132">
        <v>265000</v>
      </c>
      <c r="F7" s="132">
        <v>265000</v>
      </c>
      <c r="G7" s="132"/>
      <c r="H7" s="132"/>
      <c r="I7" s="133" t="s">
        <v>195</v>
      </c>
    </row>
    <row r="8" spans="1:9" ht="21" customHeight="1">
      <c r="A8" s="134"/>
      <c r="B8" s="98"/>
      <c r="C8" s="135" t="s">
        <v>196</v>
      </c>
      <c r="D8" s="136"/>
      <c r="E8" s="136"/>
      <c r="F8" s="136"/>
      <c r="G8" s="136"/>
      <c r="H8" s="136"/>
      <c r="I8" s="137" t="s">
        <v>197</v>
      </c>
    </row>
    <row r="9" spans="1:9" ht="21" customHeight="1">
      <c r="A9" s="138"/>
      <c r="B9" s="139"/>
      <c r="C9" s="140" t="s">
        <v>198</v>
      </c>
      <c r="D9" s="141"/>
      <c r="E9" s="141"/>
      <c r="F9" s="141"/>
      <c r="G9" s="141"/>
      <c r="H9" s="141"/>
      <c r="I9" s="142" t="s">
        <v>199</v>
      </c>
    </row>
    <row r="10" spans="1:9" ht="21" customHeight="1">
      <c r="A10" s="130" t="s">
        <v>121</v>
      </c>
      <c r="B10" s="92" t="s">
        <v>193</v>
      </c>
      <c r="C10" s="135" t="s">
        <v>200</v>
      </c>
      <c r="D10" s="136">
        <v>286000</v>
      </c>
      <c r="E10" s="136">
        <v>284310</v>
      </c>
      <c r="F10" s="136">
        <v>284310</v>
      </c>
      <c r="G10" s="136"/>
      <c r="H10" s="136"/>
      <c r="I10" s="137" t="s">
        <v>195</v>
      </c>
    </row>
    <row r="11" spans="1:9" ht="21" customHeight="1">
      <c r="A11" s="134"/>
      <c r="B11" s="98"/>
      <c r="C11" s="135" t="s">
        <v>201</v>
      </c>
      <c r="D11" s="136"/>
      <c r="E11" s="136"/>
      <c r="F11" s="136"/>
      <c r="G11" s="136"/>
      <c r="H11" s="136"/>
      <c r="I11" s="137" t="s">
        <v>197</v>
      </c>
    </row>
    <row r="12" spans="1:9" ht="21" customHeight="1">
      <c r="A12" s="138"/>
      <c r="B12" s="139"/>
      <c r="C12" s="140" t="str">
        <f>+C9</f>
        <v>(รายละเอียดตามแบบ ทต.หนองบัวตะเกียด กำหนด)</v>
      </c>
      <c r="D12" s="141"/>
      <c r="E12" s="141"/>
      <c r="F12" s="141"/>
      <c r="G12" s="141"/>
      <c r="H12" s="141"/>
      <c r="I12" s="142" t="s">
        <v>199</v>
      </c>
    </row>
    <row r="13" spans="1:9" ht="21" customHeight="1">
      <c r="A13" s="130" t="s">
        <v>121</v>
      </c>
      <c r="B13" s="92" t="s">
        <v>193</v>
      </c>
      <c r="C13" s="135" t="s">
        <v>202</v>
      </c>
      <c r="D13" s="136">
        <v>310500</v>
      </c>
      <c r="E13" s="136">
        <v>192500</v>
      </c>
      <c r="F13" s="136">
        <v>192500</v>
      </c>
      <c r="G13" s="136"/>
      <c r="H13" s="136"/>
      <c r="I13" s="137" t="s">
        <v>195</v>
      </c>
    </row>
    <row r="14" spans="1:9" ht="21" customHeight="1">
      <c r="A14" s="134"/>
      <c r="B14" s="98"/>
      <c r="C14" s="135" t="s">
        <v>203</v>
      </c>
      <c r="D14" s="136"/>
      <c r="E14" s="136"/>
      <c r="F14" s="136"/>
      <c r="G14" s="136"/>
      <c r="H14" s="136"/>
      <c r="I14" s="137" t="s">
        <v>197</v>
      </c>
    </row>
    <row r="15" spans="1:9" ht="21" customHeight="1">
      <c r="A15" s="138"/>
      <c r="B15" s="139"/>
      <c r="C15" s="140" t="str">
        <f>+C12</f>
        <v>(รายละเอียดตามแบบ ทต.หนองบัวตะเกียด กำหนด)</v>
      </c>
      <c r="D15" s="141"/>
      <c r="E15" s="141"/>
      <c r="F15" s="141"/>
      <c r="G15" s="141"/>
      <c r="H15" s="141"/>
      <c r="I15" s="142" t="s">
        <v>199</v>
      </c>
    </row>
    <row r="16" spans="1:9" ht="21" customHeight="1">
      <c r="A16" s="130" t="s">
        <v>121</v>
      </c>
      <c r="B16" s="92" t="s">
        <v>193</v>
      </c>
      <c r="C16" s="135" t="s">
        <v>204</v>
      </c>
      <c r="D16" s="136">
        <v>258000</v>
      </c>
      <c r="E16" s="136">
        <v>194500</v>
      </c>
      <c r="F16" s="136">
        <v>194500</v>
      </c>
      <c r="G16" s="136"/>
      <c r="H16" s="136"/>
      <c r="I16" s="137" t="s">
        <v>195</v>
      </c>
    </row>
    <row r="17" spans="1:9" ht="21" customHeight="1">
      <c r="A17" s="134"/>
      <c r="B17" s="98"/>
      <c r="C17" s="135" t="s">
        <v>205</v>
      </c>
      <c r="D17" s="136"/>
      <c r="E17" s="136"/>
      <c r="F17" s="136"/>
      <c r="G17" s="136"/>
      <c r="H17" s="136"/>
      <c r="I17" s="137" t="s">
        <v>197</v>
      </c>
    </row>
    <row r="18" spans="1:9" ht="21" customHeight="1">
      <c r="A18" s="138"/>
      <c r="B18" s="139"/>
      <c r="C18" s="140" t="str">
        <f>+C15</f>
        <v>(รายละเอียดตามแบบ ทต.หนองบัวตะเกียด กำหนด)</v>
      </c>
      <c r="D18" s="141"/>
      <c r="E18" s="141"/>
      <c r="F18" s="141"/>
      <c r="G18" s="141"/>
      <c r="H18" s="141"/>
      <c r="I18" s="142" t="s">
        <v>199</v>
      </c>
    </row>
    <row r="19" spans="1:9" ht="21" customHeight="1">
      <c r="A19" s="130" t="s">
        <v>121</v>
      </c>
      <c r="B19" s="92" t="s">
        <v>193</v>
      </c>
      <c r="C19" s="135" t="s">
        <v>206</v>
      </c>
      <c r="D19" s="136">
        <v>320000</v>
      </c>
      <c r="E19" s="136">
        <v>199500</v>
      </c>
      <c r="F19" s="136">
        <v>199500</v>
      </c>
      <c r="G19" s="136"/>
      <c r="H19" s="136"/>
      <c r="I19" s="137" t="s">
        <v>195</v>
      </c>
    </row>
    <row r="20" spans="1:9" ht="21" customHeight="1">
      <c r="A20" s="134"/>
      <c r="B20" s="98"/>
      <c r="C20" s="135" t="s">
        <v>207</v>
      </c>
      <c r="D20" s="136"/>
      <c r="E20" s="136"/>
      <c r="F20" s="136"/>
      <c r="G20" s="136"/>
      <c r="H20" s="136"/>
      <c r="I20" s="137" t="s">
        <v>197</v>
      </c>
    </row>
    <row r="21" spans="1:9" ht="21" customHeight="1">
      <c r="A21" s="138"/>
      <c r="B21" s="139"/>
      <c r="C21" s="140" t="str">
        <f>+C18</f>
        <v>(รายละเอียดตามแบบ ทต.หนองบัวตะเกียด กำหนด)</v>
      </c>
      <c r="D21" s="141"/>
      <c r="E21" s="141"/>
      <c r="F21" s="141"/>
      <c r="G21" s="141"/>
      <c r="H21" s="141"/>
      <c r="I21" s="142" t="s">
        <v>199</v>
      </c>
    </row>
    <row r="22" spans="1:9" ht="30.75">
      <c r="A22" s="143" t="s">
        <v>208</v>
      </c>
      <c r="B22" s="144"/>
      <c r="C22" s="145"/>
      <c r="D22" s="146"/>
      <c r="E22" s="146"/>
      <c r="F22" s="146"/>
      <c r="G22" s="146"/>
      <c r="H22" s="146"/>
      <c r="I22" s="147"/>
    </row>
    <row r="23" spans="1:9" ht="12.75" customHeight="1">
      <c r="A23" s="371"/>
      <c r="B23" s="268"/>
      <c r="C23" s="372"/>
      <c r="D23" s="373"/>
      <c r="E23" s="373"/>
      <c r="F23" s="373"/>
      <c r="G23" s="373"/>
      <c r="H23" s="373"/>
      <c r="I23" s="374"/>
    </row>
    <row r="24" spans="1:9" ht="21" customHeight="1">
      <c r="A24" s="92" t="s">
        <v>121</v>
      </c>
      <c r="B24" s="92" t="s">
        <v>193</v>
      </c>
      <c r="C24" s="148" t="s">
        <v>209</v>
      </c>
      <c r="D24" s="132">
        <v>330000</v>
      </c>
      <c r="E24" s="132">
        <v>312000</v>
      </c>
      <c r="F24" s="132">
        <v>312000</v>
      </c>
      <c r="G24" s="132"/>
      <c r="H24" s="132"/>
      <c r="I24" s="133" t="s">
        <v>195</v>
      </c>
    </row>
    <row r="25" spans="1:9" ht="21" customHeight="1">
      <c r="A25" s="98"/>
      <c r="B25" s="98"/>
      <c r="C25" s="149" t="s">
        <v>210</v>
      </c>
      <c r="D25" s="136"/>
      <c r="E25" s="136"/>
      <c r="F25" s="136"/>
      <c r="G25" s="136"/>
      <c r="H25" s="136"/>
      <c r="I25" s="137" t="s">
        <v>211</v>
      </c>
    </row>
    <row r="26" spans="1:9" ht="21" customHeight="1">
      <c r="A26" s="139"/>
      <c r="B26" s="139"/>
      <c r="C26" s="150" t="s">
        <v>212</v>
      </c>
      <c r="D26" s="141"/>
      <c r="E26" s="141"/>
      <c r="F26" s="141"/>
      <c r="G26" s="141"/>
      <c r="H26" s="141"/>
      <c r="I26" s="142" t="s">
        <v>213</v>
      </c>
    </row>
    <row r="27" spans="1:9" ht="21" customHeight="1">
      <c r="A27" s="98" t="s">
        <v>121</v>
      </c>
      <c r="B27" s="98" t="s">
        <v>193</v>
      </c>
      <c r="C27" s="149" t="s">
        <v>214</v>
      </c>
      <c r="D27" s="136">
        <v>343000</v>
      </c>
      <c r="E27" s="136">
        <v>320000</v>
      </c>
      <c r="F27" s="136">
        <v>320000</v>
      </c>
      <c r="G27" s="136"/>
      <c r="H27" s="136"/>
      <c r="I27" s="133" t="s">
        <v>195</v>
      </c>
    </row>
    <row r="28" spans="1:9" ht="21" customHeight="1">
      <c r="A28" s="98"/>
      <c r="B28" s="98"/>
      <c r="C28" s="149" t="s">
        <v>215</v>
      </c>
      <c r="D28" s="136"/>
      <c r="E28" s="136"/>
      <c r="F28" s="136"/>
      <c r="G28" s="136"/>
      <c r="H28" s="136"/>
      <c r="I28" s="137" t="s">
        <v>211</v>
      </c>
    </row>
    <row r="29" spans="1:9" ht="21" customHeight="1">
      <c r="A29" s="139"/>
      <c r="B29" s="139"/>
      <c r="C29" s="150" t="s">
        <v>216</v>
      </c>
      <c r="D29" s="141"/>
      <c r="E29" s="141"/>
      <c r="F29" s="141"/>
      <c r="G29" s="141"/>
      <c r="H29" s="141"/>
      <c r="I29" s="142" t="s">
        <v>213</v>
      </c>
    </row>
    <row r="30" spans="1:9" ht="21" customHeight="1">
      <c r="A30" s="98" t="s">
        <v>121</v>
      </c>
      <c r="B30" s="98" t="s">
        <v>193</v>
      </c>
      <c r="C30" s="149" t="s">
        <v>217</v>
      </c>
      <c r="D30" s="136">
        <v>997000</v>
      </c>
      <c r="E30" s="136">
        <v>645000</v>
      </c>
      <c r="F30" s="136"/>
      <c r="G30" s="136">
        <v>645000</v>
      </c>
      <c r="H30" s="136"/>
      <c r="I30" s="133" t="s">
        <v>195</v>
      </c>
    </row>
    <row r="31" spans="1:9" ht="21" customHeight="1">
      <c r="A31" s="98"/>
      <c r="B31" s="98"/>
      <c r="C31" s="149" t="s">
        <v>218</v>
      </c>
      <c r="D31" s="136"/>
      <c r="E31" s="136"/>
      <c r="F31" s="136"/>
      <c r="G31" s="136"/>
      <c r="H31" s="136"/>
      <c r="I31" s="137" t="s">
        <v>211</v>
      </c>
    </row>
    <row r="32" spans="1:9" ht="21" customHeight="1">
      <c r="A32" s="139"/>
      <c r="B32" s="139"/>
      <c r="C32" s="150" t="s">
        <v>219</v>
      </c>
      <c r="D32" s="141"/>
      <c r="E32" s="141"/>
      <c r="F32" s="141"/>
      <c r="G32" s="141"/>
      <c r="H32" s="141"/>
      <c r="I32" s="142" t="s">
        <v>213</v>
      </c>
    </row>
    <row r="33" spans="1:9" ht="21" customHeight="1">
      <c r="A33" s="98" t="s">
        <v>121</v>
      </c>
      <c r="B33" s="98" t="s">
        <v>193</v>
      </c>
      <c r="C33" s="149" t="s">
        <v>220</v>
      </c>
      <c r="D33" s="136">
        <v>698000</v>
      </c>
      <c r="E33" s="136">
        <v>586000</v>
      </c>
      <c r="F33" s="136"/>
      <c r="G33" s="136">
        <v>586000</v>
      </c>
      <c r="H33" s="136"/>
      <c r="I33" s="133" t="s">
        <v>195</v>
      </c>
    </row>
    <row r="34" spans="1:9" ht="21" customHeight="1">
      <c r="A34" s="98"/>
      <c r="B34" s="98"/>
      <c r="C34" s="149" t="s">
        <v>221</v>
      </c>
      <c r="D34" s="136"/>
      <c r="E34" s="136"/>
      <c r="F34" s="136"/>
      <c r="G34" s="136"/>
      <c r="H34" s="136"/>
      <c r="I34" s="137" t="s">
        <v>211</v>
      </c>
    </row>
    <row r="35" spans="1:9" ht="21" customHeight="1">
      <c r="A35" s="139"/>
      <c r="B35" s="138"/>
      <c r="C35" s="139"/>
      <c r="D35" s="151"/>
      <c r="E35" s="141"/>
      <c r="F35" s="141"/>
      <c r="G35" s="141"/>
      <c r="H35" s="141"/>
      <c r="I35" s="142" t="s">
        <v>213</v>
      </c>
    </row>
    <row r="36" spans="1:9" ht="21" customHeight="1">
      <c r="A36" s="98" t="s">
        <v>121</v>
      </c>
      <c r="B36" s="98" t="s">
        <v>193</v>
      </c>
      <c r="C36" s="149" t="s">
        <v>222</v>
      </c>
      <c r="D36" s="136">
        <v>543000</v>
      </c>
      <c r="E36" s="136">
        <v>541150</v>
      </c>
      <c r="F36" s="136">
        <v>541150</v>
      </c>
      <c r="G36" s="136"/>
      <c r="H36" s="136"/>
      <c r="I36" s="133" t="s">
        <v>195</v>
      </c>
    </row>
    <row r="37" spans="1:9" ht="21" customHeight="1">
      <c r="A37" s="98"/>
      <c r="B37" s="98"/>
      <c r="C37" s="149" t="s">
        <v>223</v>
      </c>
      <c r="D37" s="136"/>
      <c r="E37" s="136"/>
      <c r="F37" s="136"/>
      <c r="G37" s="136"/>
      <c r="H37" s="136"/>
      <c r="I37" s="137" t="s">
        <v>211</v>
      </c>
    </row>
    <row r="38" spans="1:9" ht="21" customHeight="1">
      <c r="A38" s="139"/>
      <c r="B38" s="139"/>
      <c r="C38" s="150" t="s">
        <v>224</v>
      </c>
      <c r="D38" s="141"/>
      <c r="E38" s="141"/>
      <c r="F38" s="141"/>
      <c r="G38" s="141"/>
      <c r="H38" s="141"/>
      <c r="I38" s="142" t="s">
        <v>213</v>
      </c>
    </row>
    <row r="39" spans="1:9" ht="21" customHeight="1">
      <c r="A39" s="134" t="s">
        <v>121</v>
      </c>
      <c r="B39" s="92" t="s">
        <v>193</v>
      </c>
      <c r="C39" s="135" t="s">
        <v>225</v>
      </c>
      <c r="D39" s="136">
        <v>495000</v>
      </c>
      <c r="E39" s="136">
        <v>390000</v>
      </c>
      <c r="F39" s="136"/>
      <c r="G39" s="136">
        <v>390000</v>
      </c>
      <c r="H39" s="136"/>
      <c r="I39" s="137" t="s">
        <v>226</v>
      </c>
    </row>
    <row r="40" spans="1:9" ht="21" customHeight="1">
      <c r="A40" s="78"/>
      <c r="B40" s="98"/>
      <c r="C40" s="152"/>
      <c r="D40" s="136"/>
      <c r="E40" s="136"/>
      <c r="F40" s="136"/>
      <c r="G40" s="136"/>
      <c r="H40" s="153"/>
      <c r="I40" s="137"/>
    </row>
    <row r="41" spans="1:9" ht="21" customHeight="1">
      <c r="A41" s="138"/>
      <c r="B41" s="139"/>
      <c r="C41" s="140"/>
      <c r="D41" s="141"/>
      <c r="E41" s="141"/>
      <c r="F41" s="141"/>
      <c r="G41" s="141"/>
      <c r="H41" s="141"/>
      <c r="I41" s="142"/>
    </row>
    <row r="42" spans="1:9" s="4" customFormat="1" ht="24.75" thickBot="1">
      <c r="A42" s="442" t="s">
        <v>57</v>
      </c>
      <c r="B42" s="443"/>
      <c r="C42" s="444"/>
      <c r="D42" s="154">
        <f>SUM(D7:D38)</f>
        <v>4411000</v>
      </c>
      <c r="E42" s="154">
        <f>SUM(E7:E38)</f>
        <v>3539960</v>
      </c>
      <c r="F42" s="154">
        <f>SUM(F7:F38)</f>
        <v>2308960</v>
      </c>
      <c r="G42" s="154">
        <f>SUM(G7:G38)</f>
        <v>1231000</v>
      </c>
      <c r="H42" s="154">
        <f>SUM(H7:H38)</f>
        <v>0</v>
      </c>
      <c r="I42" s="375"/>
    </row>
    <row r="43" ht="24.75" thickTop="1"/>
    <row r="68" spans="3:9" ht="24">
      <c r="C68" s="440" t="str">
        <f>+A1</f>
        <v>เทศบาลตำบลหนองบัวตะเกียด</v>
      </c>
      <c r="D68" s="440"/>
      <c r="E68" s="440"/>
      <c r="F68" s="440"/>
      <c r="G68" s="440"/>
      <c r="H68" s="440"/>
      <c r="I68" s="440"/>
    </row>
    <row r="69" spans="3:9" ht="24">
      <c r="C69" s="440" t="str">
        <f>+A2</f>
        <v>หมายเหตุประกอบงบแสดงฐานะการเงิน</v>
      </c>
      <c r="D69" s="440"/>
      <c r="E69" s="440"/>
      <c r="F69" s="440"/>
      <c r="G69" s="440"/>
      <c r="H69" s="440"/>
      <c r="I69" s="440"/>
    </row>
    <row r="70" spans="3:9" ht="24">
      <c r="C70" s="440" t="s">
        <v>231</v>
      </c>
      <c r="D70" s="440"/>
      <c r="E70" s="440"/>
      <c r="F70" s="440"/>
      <c r="G70" s="440"/>
      <c r="H70" s="440"/>
      <c r="I70" s="440"/>
    </row>
    <row r="71" spans="2:9" ht="24">
      <c r="B71" s="4" t="s">
        <v>82</v>
      </c>
      <c r="C71" s="342"/>
      <c r="D71" s="342"/>
      <c r="E71" s="342"/>
      <c r="F71" s="342"/>
      <c r="G71" s="342"/>
      <c r="H71" s="342"/>
      <c r="I71" s="342"/>
    </row>
    <row r="72" ht="24">
      <c r="B72" s="156" t="str">
        <f>+A4</f>
        <v>รายละเอียดแนบท้ายหมายเหตุ 10 เงินสะสม</v>
      </c>
    </row>
    <row r="73" spans="1:9" ht="48">
      <c r="A73" s="89" t="s">
        <v>97</v>
      </c>
      <c r="B73" s="89" t="s">
        <v>98</v>
      </c>
      <c r="C73" s="120" t="s">
        <v>99</v>
      </c>
      <c r="D73" s="121" t="s">
        <v>187</v>
      </c>
      <c r="E73" s="121" t="s">
        <v>188</v>
      </c>
      <c r="F73" s="121" t="s">
        <v>189</v>
      </c>
      <c r="G73" s="122" t="s">
        <v>190</v>
      </c>
      <c r="H73" s="122" t="s">
        <v>191</v>
      </c>
      <c r="I73" s="120" t="s">
        <v>8</v>
      </c>
    </row>
    <row r="74" spans="1:9" ht="24">
      <c r="A74" s="92" t="s">
        <v>121</v>
      </c>
      <c r="B74" s="157" t="s">
        <v>193</v>
      </c>
      <c r="C74" s="149" t="s">
        <v>206</v>
      </c>
      <c r="D74" s="136">
        <v>281000</v>
      </c>
      <c r="E74" s="136">
        <v>234000</v>
      </c>
      <c r="F74" s="136">
        <v>0</v>
      </c>
      <c r="G74" s="136">
        <f>+E74-F74</f>
        <v>234000</v>
      </c>
      <c r="H74" s="136"/>
      <c r="I74" s="133" t="s">
        <v>195</v>
      </c>
    </row>
    <row r="75" spans="1:9" ht="23.25" customHeight="1">
      <c r="A75" s="98"/>
      <c r="B75" s="98"/>
      <c r="C75" s="149" t="s">
        <v>227</v>
      </c>
      <c r="D75" s="136"/>
      <c r="E75" s="136"/>
      <c r="F75" s="136"/>
      <c r="G75" s="136"/>
      <c r="H75" s="136"/>
      <c r="I75" s="137" t="s">
        <v>228</v>
      </c>
    </row>
    <row r="76" spans="1:9" ht="24">
      <c r="A76" s="139"/>
      <c r="B76" s="139"/>
      <c r="C76" s="150" t="s">
        <v>229</v>
      </c>
      <c r="D76" s="141"/>
      <c r="E76" s="141"/>
      <c r="F76" s="141"/>
      <c r="G76" s="141"/>
      <c r="H76" s="141"/>
      <c r="I76" s="142" t="s">
        <v>230</v>
      </c>
    </row>
    <row r="77" spans="1:9" s="4" customFormat="1" ht="24">
      <c r="A77" s="158"/>
      <c r="B77" s="158"/>
      <c r="C77" s="159" t="s">
        <v>57</v>
      </c>
      <c r="D77" s="160">
        <f>+D74</f>
        <v>281000</v>
      </c>
      <c r="E77" s="160">
        <f>+E74</f>
        <v>234000</v>
      </c>
      <c r="F77" s="160">
        <f>+F74</f>
        <v>0</v>
      </c>
      <c r="G77" s="160">
        <f>+G74</f>
        <v>234000</v>
      </c>
      <c r="H77" s="160"/>
      <c r="I77" s="161"/>
    </row>
  </sheetData>
  <sheetProtection/>
  <mergeCells count="8">
    <mergeCell ref="C69:I69"/>
    <mergeCell ref="C70:I70"/>
    <mergeCell ref="A1:I1"/>
    <mergeCell ref="A2:I2"/>
    <mergeCell ref="A3:I3"/>
    <mergeCell ref="A4:C4"/>
    <mergeCell ref="A42:C42"/>
    <mergeCell ref="C68:I68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.00390625" style="1" customWidth="1"/>
    <col min="2" max="2" width="15.421875" style="165" bestFit="1" customWidth="1"/>
    <col min="3" max="3" width="39.421875" style="1" bestFit="1" customWidth="1"/>
    <col min="4" max="4" width="19.7109375" style="1" customWidth="1"/>
    <col min="5" max="5" width="19.7109375" style="2" customWidth="1"/>
    <col min="6" max="6" width="15.421875" style="3" customWidth="1"/>
    <col min="7" max="16384" width="9.00390625" style="1" customWidth="1"/>
  </cols>
  <sheetData>
    <row r="2" spans="1:6" ht="24">
      <c r="A2" s="400" t="s">
        <v>30</v>
      </c>
      <c r="B2" s="400"/>
      <c r="C2" s="400"/>
      <c r="D2" s="400"/>
      <c r="E2" s="400"/>
      <c r="F2" s="400"/>
    </row>
    <row r="3" spans="1:6" ht="24">
      <c r="A3" s="400" t="s">
        <v>232</v>
      </c>
      <c r="B3" s="400"/>
      <c r="C3" s="400"/>
      <c r="D3" s="400"/>
      <c r="E3" s="400"/>
      <c r="F3" s="400"/>
    </row>
    <row r="5" spans="1:6" s="2" customFormat="1" ht="24">
      <c r="A5" s="60" t="s">
        <v>233</v>
      </c>
      <c r="B5" s="162" t="s">
        <v>234</v>
      </c>
      <c r="C5" s="60" t="s">
        <v>69</v>
      </c>
      <c r="D5" s="60" t="s">
        <v>235</v>
      </c>
      <c r="E5" s="60" t="s">
        <v>236</v>
      </c>
      <c r="F5" s="45" t="s">
        <v>47</v>
      </c>
    </row>
    <row r="6" spans="1:6" ht="24">
      <c r="A6" s="57">
        <v>1</v>
      </c>
      <c r="B6" s="163">
        <v>43088</v>
      </c>
      <c r="C6" s="46" t="s">
        <v>237</v>
      </c>
      <c r="D6" s="46" t="s">
        <v>238</v>
      </c>
      <c r="E6" s="57" t="s">
        <v>239</v>
      </c>
      <c r="F6" s="47">
        <v>46000</v>
      </c>
    </row>
    <row r="7" spans="1:6" ht="24">
      <c r="A7" s="57"/>
      <c r="B7" s="163"/>
      <c r="C7" s="46" t="s">
        <v>240</v>
      </c>
      <c r="D7" s="46" t="s">
        <v>238</v>
      </c>
      <c r="E7" s="57" t="s">
        <v>241</v>
      </c>
      <c r="F7" s="47">
        <v>40600</v>
      </c>
    </row>
    <row r="8" spans="1:6" ht="24">
      <c r="A8" s="57">
        <v>2</v>
      </c>
      <c r="B8" s="163">
        <v>43220</v>
      </c>
      <c r="C8" s="46" t="s">
        <v>242</v>
      </c>
      <c r="D8" s="46" t="s">
        <v>238</v>
      </c>
      <c r="E8" s="57" t="s">
        <v>243</v>
      </c>
      <c r="F8" s="47">
        <v>100</v>
      </c>
    </row>
    <row r="9" spans="1:6" ht="24">
      <c r="A9" s="57">
        <v>3</v>
      </c>
      <c r="B9" s="163">
        <v>43231</v>
      </c>
      <c r="C9" s="46" t="s">
        <v>244</v>
      </c>
      <c r="D9" s="46" t="s">
        <v>238</v>
      </c>
      <c r="E9" s="57" t="s">
        <v>245</v>
      </c>
      <c r="F9" s="47">
        <v>10925.75</v>
      </c>
    </row>
    <row r="10" spans="1:6" ht="24.75" thickBot="1">
      <c r="A10" s="445" t="s">
        <v>75</v>
      </c>
      <c r="B10" s="445"/>
      <c r="C10" s="445"/>
      <c r="D10" s="445"/>
      <c r="E10" s="445"/>
      <c r="F10" s="164">
        <f>SUM(F6:F9)</f>
        <v>97625.75</v>
      </c>
    </row>
    <row r="11" ht="24.75" thickTop="1"/>
  </sheetData>
  <sheetProtection/>
  <mergeCells count="3">
    <mergeCell ref="A2:F2"/>
    <mergeCell ref="A3:F3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2"/>
  <sheetViews>
    <sheetView zoomScale="90" zoomScaleNormal="90" zoomScalePageLayoutView="0" workbookViewId="0" topLeftCell="A7">
      <selection activeCell="M28" sqref="M28:N28"/>
    </sheetView>
  </sheetViews>
  <sheetFormatPr defaultColWidth="9.140625" defaultRowHeight="15"/>
  <cols>
    <col min="1" max="1" width="13.421875" style="20" customWidth="1"/>
    <col min="2" max="2" width="13.57421875" style="20" customWidth="1"/>
    <col min="3" max="3" width="5.421875" style="20" customWidth="1"/>
    <col min="4" max="5" width="0" style="20" hidden="1" customWidth="1"/>
    <col min="6" max="6" width="14.57421875" style="20" customWidth="1"/>
    <col min="7" max="7" width="4.421875" style="20" customWidth="1"/>
    <col min="8" max="8" width="0" style="20" hidden="1" customWidth="1"/>
    <col min="9" max="9" width="19.421875" style="20" customWidth="1"/>
    <col min="10" max="10" width="16.140625" style="20" bestFit="1" customWidth="1"/>
    <col min="11" max="11" width="6.421875" style="20" customWidth="1"/>
    <col min="12" max="12" width="12.8515625" style="20" customWidth="1"/>
    <col min="13" max="13" width="2.421875" style="20" customWidth="1"/>
    <col min="14" max="14" width="16.8515625" style="20" customWidth="1"/>
    <col min="15" max="15" width="0.85546875" style="20" customWidth="1"/>
    <col min="16" max="16" width="13.8515625" style="20" customWidth="1"/>
    <col min="17" max="17" width="0.2890625" style="20" customWidth="1"/>
    <col min="18" max="18" width="4.421875" style="20" customWidth="1"/>
    <col min="19" max="19" width="16.57421875" style="20" bestFit="1" customWidth="1"/>
    <col min="20" max="20" width="13.57421875" style="20" bestFit="1" customWidth="1"/>
    <col min="21" max="21" width="18.00390625" style="20" bestFit="1" customWidth="1"/>
    <col min="22" max="22" width="17.57421875" style="20" bestFit="1" customWidth="1"/>
    <col min="23" max="23" width="19.421875" style="20" bestFit="1" customWidth="1"/>
    <col min="24" max="24" width="16.140625" style="20" bestFit="1" customWidth="1"/>
    <col min="25" max="25" width="13.421875" style="20" bestFit="1" customWidth="1"/>
    <col min="26" max="26" width="0" style="20" hidden="1" customWidth="1"/>
    <col min="27" max="16384" width="9.00390625" style="20" customWidth="1"/>
  </cols>
  <sheetData>
    <row r="1" spans="1:27" s="166" customFormat="1" ht="24">
      <c r="A1" s="418" t="s">
        <v>30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20"/>
      <c r="AA1" s="20"/>
    </row>
    <row r="2" spans="1:27" s="166" customFormat="1" ht="24">
      <c r="A2" s="418" t="s">
        <v>247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20"/>
      <c r="AA2" s="20"/>
    </row>
    <row r="3" spans="1:27" s="167" customFormat="1" ht="24">
      <c r="A3" s="418" t="s">
        <v>248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182"/>
      <c r="AA3" s="182"/>
    </row>
    <row r="4" spans="1:17" ht="18" customHeight="1">
      <c r="A4" s="446" t="s">
        <v>246</v>
      </c>
      <c r="B4" s="446"/>
      <c r="C4" s="446" t="s">
        <v>246</v>
      </c>
      <c r="D4" s="446"/>
      <c r="E4" s="446"/>
      <c r="F4" s="446"/>
      <c r="G4" s="446"/>
      <c r="H4" s="446"/>
      <c r="I4" s="447"/>
      <c r="J4" s="446"/>
      <c r="K4" s="447"/>
      <c r="L4" s="446" t="s">
        <v>246</v>
      </c>
      <c r="M4" s="446"/>
      <c r="N4" s="446" t="s">
        <v>246</v>
      </c>
      <c r="O4" s="446"/>
      <c r="P4" s="446"/>
      <c r="Q4" s="446"/>
    </row>
    <row r="5" spans="1:27" s="170" customFormat="1" ht="24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69"/>
      <c r="Y5" s="169"/>
      <c r="Z5" s="173"/>
      <c r="AA5" s="173"/>
    </row>
    <row r="6" spans="1:25" s="171" customFormat="1" ht="96">
      <c r="A6" s="174" t="s">
        <v>249</v>
      </c>
      <c r="B6" s="448" t="s">
        <v>97</v>
      </c>
      <c r="C6" s="449"/>
      <c r="D6" s="183"/>
      <c r="E6" s="184"/>
      <c r="F6" s="450" t="s">
        <v>68</v>
      </c>
      <c r="G6" s="451"/>
      <c r="H6" s="175"/>
      <c r="I6" s="174" t="s">
        <v>250</v>
      </c>
      <c r="J6" s="175" t="s">
        <v>284</v>
      </c>
      <c r="K6" s="452" t="s">
        <v>251</v>
      </c>
      <c r="L6" s="453"/>
      <c r="M6" s="452" t="s">
        <v>252</v>
      </c>
      <c r="N6" s="452"/>
      <c r="O6" s="452" t="s">
        <v>253</v>
      </c>
      <c r="P6" s="453"/>
      <c r="Q6" s="453"/>
      <c r="R6" s="453"/>
      <c r="S6" s="175" t="s">
        <v>254</v>
      </c>
      <c r="T6" s="175" t="s">
        <v>255</v>
      </c>
      <c r="U6" s="175" t="s">
        <v>256</v>
      </c>
      <c r="V6" s="175" t="s">
        <v>254</v>
      </c>
      <c r="W6" s="172" t="s">
        <v>255</v>
      </c>
      <c r="X6" s="175" t="s">
        <v>256</v>
      </c>
      <c r="Y6" s="175" t="s">
        <v>57</v>
      </c>
    </row>
    <row r="7" spans="1:25" s="21" customFormat="1" ht="24">
      <c r="A7" s="176" t="s">
        <v>257</v>
      </c>
      <c r="B7" s="454" t="s">
        <v>246</v>
      </c>
      <c r="C7" s="455"/>
      <c r="D7" s="176"/>
      <c r="E7" s="455" t="s">
        <v>246</v>
      </c>
      <c r="F7" s="453"/>
      <c r="G7" s="453"/>
      <c r="H7" s="175"/>
      <c r="I7" s="176" t="s">
        <v>246</v>
      </c>
      <c r="J7" s="175" t="s">
        <v>246</v>
      </c>
      <c r="K7" s="455" t="s">
        <v>246</v>
      </c>
      <c r="L7" s="453"/>
      <c r="M7" s="455" t="s">
        <v>246</v>
      </c>
      <c r="N7" s="455"/>
      <c r="O7" s="455" t="s">
        <v>246</v>
      </c>
      <c r="P7" s="453"/>
      <c r="Q7" s="453"/>
      <c r="R7" s="453"/>
      <c r="S7" s="175" t="s">
        <v>246</v>
      </c>
      <c r="T7" s="175" t="s">
        <v>246</v>
      </c>
      <c r="U7" s="175" t="s">
        <v>246</v>
      </c>
      <c r="V7" s="175" t="s">
        <v>246</v>
      </c>
      <c r="W7" s="175" t="s">
        <v>246</v>
      </c>
      <c r="X7" s="175" t="s">
        <v>246</v>
      </c>
      <c r="Y7" s="175" t="s">
        <v>246</v>
      </c>
    </row>
    <row r="8" spans="1:25" ht="24">
      <c r="A8" s="456" t="s">
        <v>258</v>
      </c>
      <c r="B8" s="458" t="s">
        <v>259</v>
      </c>
      <c r="C8" s="457"/>
      <c r="D8" s="177"/>
      <c r="E8" s="458" t="s">
        <v>72</v>
      </c>
      <c r="F8" s="457"/>
      <c r="G8" s="457"/>
      <c r="H8" s="177"/>
      <c r="I8" s="178">
        <v>2624640</v>
      </c>
      <c r="J8" s="179" t="s">
        <v>151</v>
      </c>
      <c r="K8" s="459" t="s">
        <v>151</v>
      </c>
      <c r="L8" s="457"/>
      <c r="M8" s="459" t="s">
        <v>151</v>
      </c>
      <c r="N8" s="457"/>
      <c r="O8" s="459" t="s">
        <v>151</v>
      </c>
      <c r="P8" s="457"/>
      <c r="Q8" s="457"/>
      <c r="R8" s="457"/>
      <c r="S8" s="179" t="s">
        <v>151</v>
      </c>
      <c r="T8" s="179" t="s">
        <v>151</v>
      </c>
      <c r="U8" s="179" t="s">
        <v>151</v>
      </c>
      <c r="V8" s="179" t="s">
        <v>151</v>
      </c>
      <c r="W8" s="179" t="s">
        <v>151</v>
      </c>
      <c r="X8" s="179" t="s">
        <v>151</v>
      </c>
      <c r="Y8" s="178">
        <v>2624640</v>
      </c>
    </row>
    <row r="9" spans="1:25" s="21" customFormat="1" ht="24">
      <c r="A9" s="457"/>
      <c r="B9" s="457"/>
      <c r="C9" s="457"/>
      <c r="D9" s="176"/>
      <c r="E9" s="460" t="s">
        <v>57</v>
      </c>
      <c r="F9" s="461"/>
      <c r="G9" s="461"/>
      <c r="H9" s="176"/>
      <c r="I9" s="180">
        <v>2624640</v>
      </c>
      <c r="J9" s="181" t="s">
        <v>151</v>
      </c>
      <c r="K9" s="460" t="s">
        <v>151</v>
      </c>
      <c r="L9" s="461"/>
      <c r="M9" s="460" t="s">
        <v>151</v>
      </c>
      <c r="N9" s="461"/>
      <c r="O9" s="460" t="s">
        <v>151</v>
      </c>
      <c r="P9" s="461"/>
      <c r="Q9" s="461"/>
      <c r="R9" s="461"/>
      <c r="S9" s="181" t="s">
        <v>151</v>
      </c>
      <c r="T9" s="181" t="s">
        <v>151</v>
      </c>
      <c r="U9" s="181" t="s">
        <v>151</v>
      </c>
      <c r="V9" s="181" t="s">
        <v>151</v>
      </c>
      <c r="W9" s="181" t="s">
        <v>151</v>
      </c>
      <c r="X9" s="181" t="s">
        <v>151</v>
      </c>
      <c r="Y9" s="180">
        <v>2624640</v>
      </c>
    </row>
    <row r="10" spans="1:25" ht="24">
      <c r="A10" s="457"/>
      <c r="B10" s="458" t="s">
        <v>260</v>
      </c>
      <c r="C10" s="457"/>
      <c r="D10" s="177"/>
      <c r="E10" s="458" t="s">
        <v>72</v>
      </c>
      <c r="F10" s="457"/>
      <c r="G10" s="457"/>
      <c r="H10" s="177"/>
      <c r="I10" s="178">
        <v>4212145</v>
      </c>
      <c r="J10" s="179" t="s">
        <v>151</v>
      </c>
      <c r="K10" s="462">
        <v>2419986</v>
      </c>
      <c r="L10" s="457"/>
      <c r="M10" s="462">
        <v>681240</v>
      </c>
      <c r="N10" s="457"/>
      <c r="O10" s="462">
        <v>1399620</v>
      </c>
      <c r="P10" s="457"/>
      <c r="Q10" s="457"/>
      <c r="R10" s="457"/>
      <c r="S10" s="178">
        <v>1361100</v>
      </c>
      <c r="T10" s="179" t="s">
        <v>151</v>
      </c>
      <c r="U10" s="179" t="s">
        <v>151</v>
      </c>
      <c r="V10" s="179" t="s">
        <v>151</v>
      </c>
      <c r="W10" s="179" t="s">
        <v>151</v>
      </c>
      <c r="X10" s="179" t="s">
        <v>151</v>
      </c>
      <c r="Y10" s="178">
        <v>10074091</v>
      </c>
    </row>
    <row r="11" spans="1:25" s="21" customFormat="1" ht="24">
      <c r="A11" s="457"/>
      <c r="B11" s="457"/>
      <c r="C11" s="457"/>
      <c r="D11" s="176"/>
      <c r="E11" s="460" t="s">
        <v>57</v>
      </c>
      <c r="F11" s="461"/>
      <c r="G11" s="461"/>
      <c r="H11" s="176"/>
      <c r="I11" s="180">
        <v>4212145</v>
      </c>
      <c r="J11" s="181" t="s">
        <v>151</v>
      </c>
      <c r="K11" s="463">
        <v>2419986</v>
      </c>
      <c r="L11" s="461"/>
      <c r="M11" s="463">
        <v>681240</v>
      </c>
      <c r="N11" s="461"/>
      <c r="O11" s="463">
        <v>1399620</v>
      </c>
      <c r="P11" s="461"/>
      <c r="Q11" s="461"/>
      <c r="R11" s="461"/>
      <c r="S11" s="180">
        <v>1361100</v>
      </c>
      <c r="T11" s="181" t="s">
        <v>151</v>
      </c>
      <c r="U11" s="181" t="s">
        <v>151</v>
      </c>
      <c r="V11" s="181" t="s">
        <v>151</v>
      </c>
      <c r="W11" s="181" t="s">
        <v>151</v>
      </c>
      <c r="X11" s="181" t="s">
        <v>151</v>
      </c>
      <c r="Y11" s="180">
        <v>10074091</v>
      </c>
    </row>
    <row r="12" spans="1:25" ht="24">
      <c r="A12" s="456" t="s">
        <v>261</v>
      </c>
      <c r="B12" s="458" t="s">
        <v>102</v>
      </c>
      <c r="C12" s="457"/>
      <c r="D12" s="177"/>
      <c r="E12" s="458" t="s">
        <v>72</v>
      </c>
      <c r="F12" s="457"/>
      <c r="G12" s="457"/>
      <c r="H12" s="177"/>
      <c r="I12" s="178">
        <v>82000</v>
      </c>
      <c r="J12" s="179" t="s">
        <v>151</v>
      </c>
      <c r="K12" s="462">
        <v>65390</v>
      </c>
      <c r="L12" s="457"/>
      <c r="M12" s="459" t="s">
        <v>151</v>
      </c>
      <c r="N12" s="457"/>
      <c r="O12" s="462">
        <v>80800</v>
      </c>
      <c r="P12" s="457"/>
      <c r="Q12" s="457"/>
      <c r="R12" s="457"/>
      <c r="S12" s="178">
        <v>41800</v>
      </c>
      <c r="T12" s="179" t="s">
        <v>151</v>
      </c>
      <c r="U12" s="179" t="s">
        <v>151</v>
      </c>
      <c r="V12" s="179" t="s">
        <v>151</v>
      </c>
      <c r="W12" s="179" t="s">
        <v>151</v>
      </c>
      <c r="X12" s="179" t="s">
        <v>151</v>
      </c>
      <c r="Y12" s="178">
        <v>269990</v>
      </c>
    </row>
    <row r="13" spans="1:25" s="21" customFormat="1" ht="24">
      <c r="A13" s="457"/>
      <c r="B13" s="457"/>
      <c r="C13" s="457"/>
      <c r="D13" s="176"/>
      <c r="E13" s="460" t="s">
        <v>57</v>
      </c>
      <c r="F13" s="461"/>
      <c r="G13" s="461"/>
      <c r="H13" s="176"/>
      <c r="I13" s="180">
        <v>82000</v>
      </c>
      <c r="J13" s="181" t="s">
        <v>151</v>
      </c>
      <c r="K13" s="463">
        <v>65390</v>
      </c>
      <c r="L13" s="461"/>
      <c r="M13" s="460" t="s">
        <v>151</v>
      </c>
      <c r="N13" s="461"/>
      <c r="O13" s="463">
        <v>80800</v>
      </c>
      <c r="P13" s="461"/>
      <c r="Q13" s="461"/>
      <c r="R13" s="461"/>
      <c r="S13" s="180">
        <v>41800</v>
      </c>
      <c r="T13" s="181" t="s">
        <v>151</v>
      </c>
      <c r="U13" s="181" t="s">
        <v>151</v>
      </c>
      <c r="V13" s="181" t="s">
        <v>151</v>
      </c>
      <c r="W13" s="181" t="s">
        <v>151</v>
      </c>
      <c r="X13" s="181" t="s">
        <v>151</v>
      </c>
      <c r="Y13" s="180">
        <v>269990</v>
      </c>
    </row>
    <row r="14" spans="1:25" ht="24">
      <c r="A14" s="457"/>
      <c r="B14" s="458" t="s">
        <v>262</v>
      </c>
      <c r="C14" s="457"/>
      <c r="D14" s="177"/>
      <c r="E14" s="458" t="s">
        <v>72</v>
      </c>
      <c r="F14" s="457"/>
      <c r="G14" s="457"/>
      <c r="H14" s="177"/>
      <c r="I14" s="178">
        <v>735428.07</v>
      </c>
      <c r="J14" s="178">
        <v>99324</v>
      </c>
      <c r="K14" s="462">
        <v>762870.5</v>
      </c>
      <c r="L14" s="457"/>
      <c r="M14" s="462">
        <v>332942</v>
      </c>
      <c r="N14" s="457"/>
      <c r="O14" s="462">
        <v>25104</v>
      </c>
      <c r="P14" s="457"/>
      <c r="Q14" s="457"/>
      <c r="R14" s="457"/>
      <c r="S14" s="178">
        <v>148093.76</v>
      </c>
      <c r="T14" s="178">
        <v>30000</v>
      </c>
      <c r="U14" s="178">
        <v>304477</v>
      </c>
      <c r="V14" s="179" t="s">
        <v>151</v>
      </c>
      <c r="W14" s="178">
        <v>61333</v>
      </c>
      <c r="X14" s="179" t="s">
        <v>151</v>
      </c>
      <c r="Y14" s="178">
        <v>2499572.33</v>
      </c>
    </row>
    <row r="15" spans="1:25" s="21" customFormat="1" ht="24">
      <c r="A15" s="457"/>
      <c r="B15" s="457"/>
      <c r="C15" s="457"/>
      <c r="D15" s="176"/>
      <c r="E15" s="460" t="s">
        <v>57</v>
      </c>
      <c r="F15" s="461"/>
      <c r="G15" s="461"/>
      <c r="H15" s="176"/>
      <c r="I15" s="180">
        <v>735428.07</v>
      </c>
      <c r="J15" s="180">
        <v>99324</v>
      </c>
      <c r="K15" s="463">
        <v>762870.5</v>
      </c>
      <c r="L15" s="461"/>
      <c r="M15" s="463">
        <v>332942</v>
      </c>
      <c r="N15" s="461"/>
      <c r="O15" s="463">
        <v>25104</v>
      </c>
      <c r="P15" s="461"/>
      <c r="Q15" s="461"/>
      <c r="R15" s="461"/>
      <c r="S15" s="180">
        <v>148093.76</v>
      </c>
      <c r="T15" s="180">
        <v>30000</v>
      </c>
      <c r="U15" s="180">
        <v>304477</v>
      </c>
      <c r="V15" s="181" t="s">
        <v>151</v>
      </c>
      <c r="W15" s="180">
        <v>61333</v>
      </c>
      <c r="X15" s="181" t="s">
        <v>151</v>
      </c>
      <c r="Y15" s="180">
        <v>2499572.33</v>
      </c>
    </row>
    <row r="16" spans="1:25" ht="24">
      <c r="A16" s="457"/>
      <c r="B16" s="458" t="s">
        <v>119</v>
      </c>
      <c r="C16" s="457"/>
      <c r="D16" s="177"/>
      <c r="E16" s="458" t="s">
        <v>72</v>
      </c>
      <c r="F16" s="457"/>
      <c r="G16" s="457"/>
      <c r="H16" s="177"/>
      <c r="I16" s="178">
        <v>453042</v>
      </c>
      <c r="J16" s="179" t="s">
        <v>151</v>
      </c>
      <c r="K16" s="462">
        <v>914332.3</v>
      </c>
      <c r="L16" s="457"/>
      <c r="M16" s="462">
        <v>232657</v>
      </c>
      <c r="N16" s="457"/>
      <c r="O16" s="459" t="s">
        <v>151</v>
      </c>
      <c r="P16" s="457"/>
      <c r="Q16" s="457"/>
      <c r="R16" s="457"/>
      <c r="S16" s="178">
        <v>187110</v>
      </c>
      <c r="T16" s="179" t="s">
        <v>151</v>
      </c>
      <c r="U16" s="179" t="s">
        <v>151</v>
      </c>
      <c r="V16" s="179" t="s">
        <v>151</v>
      </c>
      <c r="W16" s="179" t="s">
        <v>151</v>
      </c>
      <c r="X16" s="179" t="s">
        <v>151</v>
      </c>
      <c r="Y16" s="178">
        <v>1787141.3</v>
      </c>
    </row>
    <row r="17" spans="1:25" ht="24">
      <c r="A17" s="457"/>
      <c r="B17" s="457"/>
      <c r="C17" s="457"/>
      <c r="D17" s="177"/>
      <c r="E17" s="458" t="s">
        <v>263</v>
      </c>
      <c r="F17" s="457"/>
      <c r="G17" s="457"/>
      <c r="H17" s="177"/>
      <c r="I17" s="179" t="s">
        <v>151</v>
      </c>
      <c r="J17" s="179" t="s">
        <v>151</v>
      </c>
      <c r="K17" s="459" t="s">
        <v>151</v>
      </c>
      <c r="L17" s="457"/>
      <c r="M17" s="459" t="s">
        <v>151</v>
      </c>
      <c r="N17" s="457"/>
      <c r="O17" s="462">
        <v>40000</v>
      </c>
      <c r="P17" s="457"/>
      <c r="Q17" s="457"/>
      <c r="R17" s="457"/>
      <c r="S17" s="179" t="s">
        <v>151</v>
      </c>
      <c r="T17" s="179" t="s">
        <v>151</v>
      </c>
      <c r="U17" s="179" t="s">
        <v>151</v>
      </c>
      <c r="V17" s="179" t="s">
        <v>151</v>
      </c>
      <c r="W17" s="179" t="s">
        <v>151</v>
      </c>
      <c r="X17" s="179" t="s">
        <v>151</v>
      </c>
      <c r="Y17" s="178">
        <v>40000</v>
      </c>
    </row>
    <row r="18" spans="1:25" s="21" customFormat="1" ht="24">
      <c r="A18" s="457"/>
      <c r="B18" s="457"/>
      <c r="C18" s="457"/>
      <c r="D18" s="176"/>
      <c r="E18" s="460" t="s">
        <v>57</v>
      </c>
      <c r="F18" s="461"/>
      <c r="G18" s="461"/>
      <c r="H18" s="176"/>
      <c r="I18" s="180">
        <v>453042</v>
      </c>
      <c r="J18" s="181" t="s">
        <v>151</v>
      </c>
      <c r="K18" s="463">
        <v>914332.3</v>
      </c>
      <c r="L18" s="461"/>
      <c r="M18" s="463">
        <v>232657</v>
      </c>
      <c r="N18" s="461"/>
      <c r="O18" s="463">
        <v>40000</v>
      </c>
      <c r="P18" s="461"/>
      <c r="Q18" s="461"/>
      <c r="R18" s="461"/>
      <c r="S18" s="180">
        <v>187110</v>
      </c>
      <c r="T18" s="181" t="s">
        <v>151</v>
      </c>
      <c r="U18" s="181" t="s">
        <v>151</v>
      </c>
      <c r="V18" s="181" t="s">
        <v>151</v>
      </c>
      <c r="W18" s="181" t="s">
        <v>151</v>
      </c>
      <c r="X18" s="181" t="s">
        <v>151</v>
      </c>
      <c r="Y18" s="180">
        <v>1827141.3</v>
      </c>
    </row>
    <row r="19" spans="1:25" ht="24">
      <c r="A19" s="457"/>
      <c r="B19" s="458" t="s">
        <v>264</v>
      </c>
      <c r="C19" s="457"/>
      <c r="D19" s="177"/>
      <c r="E19" s="458" t="s">
        <v>72</v>
      </c>
      <c r="F19" s="457"/>
      <c r="G19" s="457"/>
      <c r="H19" s="177"/>
      <c r="I19" s="178">
        <v>422239.88</v>
      </c>
      <c r="J19" s="179" t="s">
        <v>151</v>
      </c>
      <c r="K19" s="459" t="s">
        <v>151</v>
      </c>
      <c r="L19" s="457"/>
      <c r="M19" s="459" t="s">
        <v>151</v>
      </c>
      <c r="N19" s="457"/>
      <c r="O19" s="459" t="s">
        <v>151</v>
      </c>
      <c r="P19" s="457"/>
      <c r="Q19" s="457"/>
      <c r="R19" s="457"/>
      <c r="S19" s="179" t="s">
        <v>151</v>
      </c>
      <c r="T19" s="179" t="s">
        <v>151</v>
      </c>
      <c r="U19" s="179" t="s">
        <v>151</v>
      </c>
      <c r="V19" s="179" t="s">
        <v>151</v>
      </c>
      <c r="W19" s="179" t="s">
        <v>151</v>
      </c>
      <c r="X19" s="179" t="s">
        <v>151</v>
      </c>
      <c r="Y19" s="178">
        <v>422239.88</v>
      </c>
    </row>
    <row r="20" spans="1:25" s="21" customFormat="1" ht="24">
      <c r="A20" s="457"/>
      <c r="B20" s="457"/>
      <c r="C20" s="457"/>
      <c r="D20" s="176"/>
      <c r="E20" s="460" t="s">
        <v>57</v>
      </c>
      <c r="F20" s="461"/>
      <c r="G20" s="461"/>
      <c r="H20" s="176"/>
      <c r="I20" s="180">
        <v>422239.88</v>
      </c>
      <c r="J20" s="181" t="s">
        <v>151</v>
      </c>
      <c r="K20" s="460" t="s">
        <v>151</v>
      </c>
      <c r="L20" s="461"/>
      <c r="M20" s="460" t="s">
        <v>151</v>
      </c>
      <c r="N20" s="461"/>
      <c r="O20" s="460" t="s">
        <v>151</v>
      </c>
      <c r="P20" s="461"/>
      <c r="Q20" s="461"/>
      <c r="R20" s="461"/>
      <c r="S20" s="181" t="s">
        <v>151</v>
      </c>
      <c r="T20" s="181" t="s">
        <v>151</v>
      </c>
      <c r="U20" s="181" t="s">
        <v>151</v>
      </c>
      <c r="V20" s="181" t="s">
        <v>151</v>
      </c>
      <c r="W20" s="181" t="s">
        <v>151</v>
      </c>
      <c r="X20" s="181" t="s">
        <v>151</v>
      </c>
      <c r="Y20" s="180">
        <v>422239.88</v>
      </c>
    </row>
    <row r="21" spans="1:25" ht="24">
      <c r="A21" s="456" t="s">
        <v>265</v>
      </c>
      <c r="B21" s="458" t="s">
        <v>266</v>
      </c>
      <c r="C21" s="457"/>
      <c r="D21" s="177"/>
      <c r="E21" s="458" t="s">
        <v>72</v>
      </c>
      <c r="F21" s="457"/>
      <c r="G21" s="457"/>
      <c r="H21" s="177"/>
      <c r="I21" s="178">
        <v>47900</v>
      </c>
      <c r="J21" s="179" t="s">
        <v>151</v>
      </c>
      <c r="K21" s="459" t="s">
        <v>151</v>
      </c>
      <c r="L21" s="457"/>
      <c r="M21" s="459" t="s">
        <v>151</v>
      </c>
      <c r="N21" s="457"/>
      <c r="O21" s="459" t="s">
        <v>151</v>
      </c>
      <c r="P21" s="457"/>
      <c r="Q21" s="457"/>
      <c r="R21" s="457"/>
      <c r="S21" s="178">
        <v>519300</v>
      </c>
      <c r="T21" s="179" t="s">
        <v>151</v>
      </c>
      <c r="U21" s="179" t="s">
        <v>151</v>
      </c>
      <c r="V21" s="179" t="s">
        <v>151</v>
      </c>
      <c r="W21" s="179" t="s">
        <v>151</v>
      </c>
      <c r="X21" s="179" t="s">
        <v>151</v>
      </c>
      <c r="Y21" s="178">
        <v>567200</v>
      </c>
    </row>
    <row r="22" spans="1:25" s="21" customFormat="1" ht="24">
      <c r="A22" s="457"/>
      <c r="B22" s="457"/>
      <c r="C22" s="457"/>
      <c r="D22" s="176"/>
      <c r="E22" s="460" t="s">
        <v>57</v>
      </c>
      <c r="F22" s="461"/>
      <c r="G22" s="461"/>
      <c r="H22" s="176"/>
      <c r="I22" s="180">
        <v>47900</v>
      </c>
      <c r="J22" s="181" t="s">
        <v>151</v>
      </c>
      <c r="K22" s="460" t="s">
        <v>151</v>
      </c>
      <c r="L22" s="461"/>
      <c r="M22" s="460" t="s">
        <v>151</v>
      </c>
      <c r="N22" s="461"/>
      <c r="O22" s="460" t="s">
        <v>151</v>
      </c>
      <c r="P22" s="461"/>
      <c r="Q22" s="461"/>
      <c r="R22" s="461"/>
      <c r="S22" s="180">
        <v>519300</v>
      </c>
      <c r="T22" s="181" t="s">
        <v>151</v>
      </c>
      <c r="U22" s="181" t="s">
        <v>151</v>
      </c>
      <c r="V22" s="181" t="s">
        <v>151</v>
      </c>
      <c r="W22" s="181" t="s">
        <v>151</v>
      </c>
      <c r="X22" s="181" t="s">
        <v>151</v>
      </c>
      <c r="Y22" s="180">
        <v>567200</v>
      </c>
    </row>
    <row r="23" spans="1:25" ht="24">
      <c r="A23" s="457"/>
      <c r="B23" s="458" t="s">
        <v>121</v>
      </c>
      <c r="C23" s="457"/>
      <c r="D23" s="177"/>
      <c r="E23" s="458" t="s">
        <v>72</v>
      </c>
      <c r="F23" s="457"/>
      <c r="G23" s="457"/>
      <c r="H23" s="177"/>
      <c r="I23" s="179" t="s">
        <v>151</v>
      </c>
      <c r="J23" s="179" t="s">
        <v>151</v>
      </c>
      <c r="K23" s="459" t="s">
        <v>151</v>
      </c>
      <c r="L23" s="457"/>
      <c r="M23" s="459" t="s">
        <v>151</v>
      </c>
      <c r="N23" s="457"/>
      <c r="O23" s="459" t="s">
        <v>151</v>
      </c>
      <c r="P23" s="457"/>
      <c r="Q23" s="457"/>
      <c r="R23" s="457"/>
      <c r="S23" s="178">
        <v>788800</v>
      </c>
      <c r="T23" s="179" t="s">
        <v>151</v>
      </c>
      <c r="U23" s="179" t="s">
        <v>151</v>
      </c>
      <c r="V23" s="178">
        <v>3595150</v>
      </c>
      <c r="W23" s="179" t="s">
        <v>151</v>
      </c>
      <c r="X23" s="179" t="s">
        <v>151</v>
      </c>
      <c r="Y23" s="178">
        <v>4383950</v>
      </c>
    </row>
    <row r="24" spans="1:25" ht="24">
      <c r="A24" s="457"/>
      <c r="B24" s="457"/>
      <c r="C24" s="457"/>
      <c r="D24" s="177"/>
      <c r="E24" s="458" t="s">
        <v>263</v>
      </c>
      <c r="F24" s="457"/>
      <c r="G24" s="457"/>
      <c r="H24" s="177"/>
      <c r="I24" s="179" t="s">
        <v>151</v>
      </c>
      <c r="J24" s="179" t="s">
        <v>151</v>
      </c>
      <c r="K24" s="459" t="s">
        <v>151</v>
      </c>
      <c r="L24" s="457"/>
      <c r="M24" s="459" t="s">
        <v>151</v>
      </c>
      <c r="N24" s="457"/>
      <c r="O24" s="459" t="s">
        <v>151</v>
      </c>
      <c r="P24" s="457"/>
      <c r="Q24" s="457"/>
      <c r="R24" s="457"/>
      <c r="S24" s="179" t="s">
        <v>151</v>
      </c>
      <c r="T24" s="179" t="s">
        <v>151</v>
      </c>
      <c r="U24" s="179" t="s">
        <v>151</v>
      </c>
      <c r="V24" s="178">
        <v>4490000</v>
      </c>
      <c r="W24" s="179" t="s">
        <v>151</v>
      </c>
      <c r="X24" s="179" t="s">
        <v>151</v>
      </c>
      <c r="Y24" s="178">
        <v>4490000</v>
      </c>
    </row>
    <row r="25" spans="1:25" s="21" customFormat="1" ht="24">
      <c r="A25" s="457"/>
      <c r="B25" s="457"/>
      <c r="C25" s="457"/>
      <c r="D25" s="176"/>
      <c r="E25" s="460" t="s">
        <v>57</v>
      </c>
      <c r="F25" s="461"/>
      <c r="G25" s="461"/>
      <c r="H25" s="176"/>
      <c r="I25" s="181" t="s">
        <v>151</v>
      </c>
      <c r="J25" s="181" t="s">
        <v>151</v>
      </c>
      <c r="K25" s="460" t="s">
        <v>151</v>
      </c>
      <c r="L25" s="461"/>
      <c r="M25" s="460" t="s">
        <v>151</v>
      </c>
      <c r="N25" s="461"/>
      <c r="O25" s="460" t="s">
        <v>151</v>
      </c>
      <c r="P25" s="461"/>
      <c r="Q25" s="461"/>
      <c r="R25" s="461"/>
      <c r="S25" s="180">
        <v>788800</v>
      </c>
      <c r="T25" s="181" t="s">
        <v>151</v>
      </c>
      <c r="U25" s="181" t="s">
        <v>151</v>
      </c>
      <c r="V25" s="180">
        <v>8085150</v>
      </c>
      <c r="W25" s="181" t="s">
        <v>151</v>
      </c>
      <c r="X25" s="181" t="s">
        <v>151</v>
      </c>
      <c r="Y25" s="180">
        <v>8873950</v>
      </c>
    </row>
    <row r="26" spans="1:25" ht="24">
      <c r="A26" s="456" t="s">
        <v>267</v>
      </c>
      <c r="B26" s="458" t="s">
        <v>268</v>
      </c>
      <c r="C26" s="457"/>
      <c r="D26" s="177"/>
      <c r="E26" s="458" t="s">
        <v>72</v>
      </c>
      <c r="F26" s="457"/>
      <c r="G26" s="457"/>
      <c r="H26" s="177"/>
      <c r="I26" s="178">
        <v>20000</v>
      </c>
      <c r="J26" s="179" t="s">
        <v>151</v>
      </c>
      <c r="K26" s="459" t="s">
        <v>151</v>
      </c>
      <c r="L26" s="457"/>
      <c r="M26" s="459" t="s">
        <v>151</v>
      </c>
      <c r="N26" s="457"/>
      <c r="O26" s="459" t="s">
        <v>151</v>
      </c>
      <c r="P26" s="457"/>
      <c r="Q26" s="457"/>
      <c r="R26" s="457"/>
      <c r="S26" s="179" t="s">
        <v>151</v>
      </c>
      <c r="T26" s="179" t="s">
        <v>151</v>
      </c>
      <c r="U26" s="179" t="s">
        <v>151</v>
      </c>
      <c r="V26" s="179" t="s">
        <v>151</v>
      </c>
      <c r="W26" s="179" t="s">
        <v>151</v>
      </c>
      <c r="X26" s="179" t="s">
        <v>151</v>
      </c>
      <c r="Y26" s="178">
        <v>20000</v>
      </c>
    </row>
    <row r="27" spans="1:25" s="21" customFormat="1" ht="24">
      <c r="A27" s="457"/>
      <c r="B27" s="457"/>
      <c r="C27" s="457"/>
      <c r="D27" s="176"/>
      <c r="E27" s="460" t="s">
        <v>57</v>
      </c>
      <c r="F27" s="461"/>
      <c r="G27" s="461"/>
      <c r="H27" s="176"/>
      <c r="I27" s="180">
        <v>20000</v>
      </c>
      <c r="J27" s="181" t="s">
        <v>151</v>
      </c>
      <c r="K27" s="460" t="s">
        <v>151</v>
      </c>
      <c r="L27" s="461"/>
      <c r="M27" s="460" t="s">
        <v>151</v>
      </c>
      <c r="N27" s="461"/>
      <c r="O27" s="460" t="s">
        <v>151</v>
      </c>
      <c r="P27" s="461"/>
      <c r="Q27" s="461"/>
      <c r="R27" s="461"/>
      <c r="S27" s="181" t="s">
        <v>151</v>
      </c>
      <c r="T27" s="181" t="s">
        <v>151</v>
      </c>
      <c r="U27" s="181" t="s">
        <v>151</v>
      </c>
      <c r="V27" s="181" t="s">
        <v>151</v>
      </c>
      <c r="W27" s="181" t="s">
        <v>151</v>
      </c>
      <c r="X27" s="181" t="s">
        <v>151</v>
      </c>
      <c r="Y27" s="180">
        <v>20000</v>
      </c>
    </row>
    <row r="28" spans="1:25" ht="24">
      <c r="A28" s="456" t="s">
        <v>269</v>
      </c>
      <c r="B28" s="458" t="s">
        <v>270</v>
      </c>
      <c r="C28" s="457"/>
      <c r="D28" s="177"/>
      <c r="E28" s="458" t="s">
        <v>72</v>
      </c>
      <c r="F28" s="457"/>
      <c r="G28" s="457"/>
      <c r="H28" s="177"/>
      <c r="I28" s="179" t="s">
        <v>151</v>
      </c>
      <c r="J28" s="179" t="s">
        <v>151</v>
      </c>
      <c r="K28" s="462">
        <v>1977000</v>
      </c>
      <c r="L28" s="457"/>
      <c r="M28" s="459" t="s">
        <v>151</v>
      </c>
      <c r="N28" s="457"/>
      <c r="O28" s="459" t="s">
        <v>151</v>
      </c>
      <c r="P28" s="457"/>
      <c r="Q28" s="457"/>
      <c r="R28" s="457"/>
      <c r="S28" s="179" t="s">
        <v>151</v>
      </c>
      <c r="T28" s="179" t="s">
        <v>151</v>
      </c>
      <c r="U28" s="179" t="s">
        <v>151</v>
      </c>
      <c r="V28" s="179" t="s">
        <v>151</v>
      </c>
      <c r="W28" s="179" t="s">
        <v>151</v>
      </c>
      <c r="X28" s="179" t="s">
        <v>151</v>
      </c>
      <c r="Y28" s="178">
        <v>1977000</v>
      </c>
    </row>
    <row r="29" spans="1:25" s="21" customFormat="1" ht="24">
      <c r="A29" s="457"/>
      <c r="B29" s="457"/>
      <c r="C29" s="457"/>
      <c r="D29" s="176"/>
      <c r="E29" s="460" t="s">
        <v>57</v>
      </c>
      <c r="F29" s="461"/>
      <c r="G29" s="461"/>
      <c r="H29" s="176"/>
      <c r="I29" s="181" t="s">
        <v>151</v>
      </c>
      <c r="J29" s="181" t="s">
        <v>151</v>
      </c>
      <c r="K29" s="463">
        <v>1977000</v>
      </c>
      <c r="L29" s="461"/>
      <c r="M29" s="460" t="s">
        <v>151</v>
      </c>
      <c r="N29" s="461"/>
      <c r="O29" s="460" t="s">
        <v>151</v>
      </c>
      <c r="P29" s="461"/>
      <c r="Q29" s="461"/>
      <c r="R29" s="461"/>
      <c r="S29" s="181" t="s">
        <v>151</v>
      </c>
      <c r="T29" s="181" t="s">
        <v>151</v>
      </c>
      <c r="U29" s="181" t="s">
        <v>151</v>
      </c>
      <c r="V29" s="181" t="s">
        <v>151</v>
      </c>
      <c r="W29" s="181" t="s">
        <v>151</v>
      </c>
      <c r="X29" s="181" t="s">
        <v>151</v>
      </c>
      <c r="Y29" s="180">
        <v>1977000</v>
      </c>
    </row>
    <row r="30" spans="1:25" ht="24">
      <c r="A30" s="456" t="s">
        <v>116</v>
      </c>
      <c r="B30" s="458" t="s">
        <v>116</v>
      </c>
      <c r="C30" s="457"/>
      <c r="D30" s="177"/>
      <c r="E30" s="458" t="s">
        <v>72</v>
      </c>
      <c r="F30" s="457"/>
      <c r="G30" s="457"/>
      <c r="H30" s="177"/>
      <c r="I30" s="179" t="s">
        <v>151</v>
      </c>
      <c r="J30" s="179" t="s">
        <v>151</v>
      </c>
      <c r="K30" s="459" t="s">
        <v>151</v>
      </c>
      <c r="L30" s="457"/>
      <c r="M30" s="459" t="s">
        <v>151</v>
      </c>
      <c r="N30" s="457"/>
      <c r="O30" s="459" t="s">
        <v>151</v>
      </c>
      <c r="P30" s="457"/>
      <c r="Q30" s="457"/>
      <c r="R30" s="457"/>
      <c r="S30" s="179" t="s">
        <v>151</v>
      </c>
      <c r="T30" s="179" t="s">
        <v>151</v>
      </c>
      <c r="U30" s="179" t="s">
        <v>151</v>
      </c>
      <c r="V30" s="179" t="s">
        <v>151</v>
      </c>
      <c r="W30" s="179" t="s">
        <v>151</v>
      </c>
      <c r="X30" s="178">
        <v>16018433.47</v>
      </c>
      <c r="Y30" s="178">
        <v>16018433.47</v>
      </c>
    </row>
    <row r="31" spans="1:25" s="21" customFormat="1" ht="24">
      <c r="A31" s="457"/>
      <c r="B31" s="457"/>
      <c r="C31" s="457"/>
      <c r="D31" s="176"/>
      <c r="E31" s="460" t="s">
        <v>57</v>
      </c>
      <c r="F31" s="461"/>
      <c r="G31" s="461"/>
      <c r="H31" s="176"/>
      <c r="I31" s="181" t="s">
        <v>151</v>
      </c>
      <c r="J31" s="181" t="s">
        <v>151</v>
      </c>
      <c r="K31" s="460" t="s">
        <v>151</v>
      </c>
      <c r="L31" s="461"/>
      <c r="M31" s="460" t="s">
        <v>151</v>
      </c>
      <c r="N31" s="461"/>
      <c r="O31" s="460" t="s">
        <v>151</v>
      </c>
      <c r="P31" s="461"/>
      <c r="Q31" s="461"/>
      <c r="R31" s="461"/>
      <c r="S31" s="181" t="s">
        <v>151</v>
      </c>
      <c r="T31" s="181" t="s">
        <v>151</v>
      </c>
      <c r="U31" s="181" t="s">
        <v>151</v>
      </c>
      <c r="V31" s="181" t="s">
        <v>151</v>
      </c>
      <c r="W31" s="181" t="s">
        <v>151</v>
      </c>
      <c r="X31" s="180">
        <v>16018433.47</v>
      </c>
      <c r="Y31" s="180">
        <v>16018433.47</v>
      </c>
    </row>
    <row r="32" spans="1:25" s="21" customFormat="1" ht="24">
      <c r="A32" s="460" t="s">
        <v>57</v>
      </c>
      <c r="B32" s="461"/>
      <c r="C32" s="461"/>
      <c r="D32" s="461"/>
      <c r="E32" s="461"/>
      <c r="F32" s="461"/>
      <c r="G32" s="461"/>
      <c r="H32" s="176"/>
      <c r="I32" s="180">
        <v>8597394.95</v>
      </c>
      <c r="J32" s="180">
        <v>99324</v>
      </c>
      <c r="K32" s="463">
        <v>6139578.8</v>
      </c>
      <c r="L32" s="461"/>
      <c r="M32" s="463">
        <v>1246839</v>
      </c>
      <c r="N32" s="461"/>
      <c r="O32" s="463">
        <v>1545524</v>
      </c>
      <c r="P32" s="461"/>
      <c r="Q32" s="461"/>
      <c r="R32" s="461"/>
      <c r="S32" s="180">
        <v>3046203.76</v>
      </c>
      <c r="T32" s="180">
        <v>30000</v>
      </c>
      <c r="U32" s="180">
        <v>304477</v>
      </c>
      <c r="V32" s="180">
        <v>8085150</v>
      </c>
      <c r="W32" s="180">
        <v>61333</v>
      </c>
      <c r="X32" s="180">
        <v>16018433.47</v>
      </c>
      <c r="Y32" s="180">
        <v>45174257.98</v>
      </c>
    </row>
  </sheetData>
  <sheetProtection/>
  <mergeCells count="134">
    <mergeCell ref="A32:G32"/>
    <mergeCell ref="K32:L32"/>
    <mergeCell ref="M32:N32"/>
    <mergeCell ref="O32:R32"/>
    <mergeCell ref="A30:A31"/>
    <mergeCell ref="B30:C31"/>
    <mergeCell ref="E30:G30"/>
    <mergeCell ref="K30:L30"/>
    <mergeCell ref="M30:N30"/>
    <mergeCell ref="O30:R30"/>
    <mergeCell ref="E31:G31"/>
    <mergeCell ref="K31:L31"/>
    <mergeCell ref="M31:N31"/>
    <mergeCell ref="O31:R31"/>
    <mergeCell ref="A28:A29"/>
    <mergeCell ref="B28:C29"/>
    <mergeCell ref="E28:G28"/>
    <mergeCell ref="K28:L28"/>
    <mergeCell ref="M28:N28"/>
    <mergeCell ref="O28:R28"/>
    <mergeCell ref="E29:G29"/>
    <mergeCell ref="K29:L29"/>
    <mergeCell ref="M29:N29"/>
    <mergeCell ref="O29:R29"/>
    <mergeCell ref="A26:A27"/>
    <mergeCell ref="B26:C27"/>
    <mergeCell ref="E26:G26"/>
    <mergeCell ref="K26:L26"/>
    <mergeCell ref="M26:N26"/>
    <mergeCell ref="O26:R26"/>
    <mergeCell ref="E27:G27"/>
    <mergeCell ref="K27:L27"/>
    <mergeCell ref="M27:N27"/>
    <mergeCell ref="O27:R27"/>
    <mergeCell ref="O23:R23"/>
    <mergeCell ref="E24:G24"/>
    <mergeCell ref="K24:L24"/>
    <mergeCell ref="M24:N24"/>
    <mergeCell ref="O24:R24"/>
    <mergeCell ref="E25:G25"/>
    <mergeCell ref="K25:L25"/>
    <mergeCell ref="M25:N25"/>
    <mergeCell ref="O25:R25"/>
    <mergeCell ref="A21:A25"/>
    <mergeCell ref="B21:C22"/>
    <mergeCell ref="E21:G21"/>
    <mergeCell ref="K21:L21"/>
    <mergeCell ref="M21:N21"/>
    <mergeCell ref="O21:R21"/>
    <mergeCell ref="E22:G22"/>
    <mergeCell ref="K22:L22"/>
    <mergeCell ref="A12:A20"/>
    <mergeCell ref="B12:C13"/>
    <mergeCell ref="E12:G12"/>
    <mergeCell ref="K12:L12"/>
    <mergeCell ref="M12:N12"/>
    <mergeCell ref="O12:R12"/>
    <mergeCell ref="E13:G13"/>
    <mergeCell ref="K13:L13"/>
    <mergeCell ref="M13:N13"/>
    <mergeCell ref="O13:R13"/>
    <mergeCell ref="M22:N22"/>
    <mergeCell ref="O22:R22"/>
    <mergeCell ref="B23:C25"/>
    <mergeCell ref="E23:G23"/>
    <mergeCell ref="K23:L23"/>
    <mergeCell ref="M23:N23"/>
    <mergeCell ref="K18:L18"/>
    <mergeCell ref="M18:N18"/>
    <mergeCell ref="O18:R18"/>
    <mergeCell ref="B19:C20"/>
    <mergeCell ref="E19:G19"/>
    <mergeCell ref="K19:L19"/>
    <mergeCell ref="M19:N19"/>
    <mergeCell ref="O19:R19"/>
    <mergeCell ref="E20:G20"/>
    <mergeCell ref="K20:L20"/>
    <mergeCell ref="B16:C18"/>
    <mergeCell ref="E16:G16"/>
    <mergeCell ref="K16:L16"/>
    <mergeCell ref="M16:N16"/>
    <mergeCell ref="O16:R16"/>
    <mergeCell ref="E17:G17"/>
    <mergeCell ref="K17:L17"/>
    <mergeCell ref="M17:N17"/>
    <mergeCell ref="O17:R17"/>
    <mergeCell ref="E18:G18"/>
    <mergeCell ref="M20:N20"/>
    <mergeCell ref="O20:R20"/>
    <mergeCell ref="B14:C15"/>
    <mergeCell ref="E14:G14"/>
    <mergeCell ref="K14:L14"/>
    <mergeCell ref="M14:N14"/>
    <mergeCell ref="O14:R14"/>
    <mergeCell ref="E15:G15"/>
    <mergeCell ref="K15:L15"/>
    <mergeCell ref="M15:N15"/>
    <mergeCell ref="O15:R15"/>
    <mergeCell ref="B7:C7"/>
    <mergeCell ref="E7:G7"/>
    <mergeCell ref="K7:L7"/>
    <mergeCell ref="M7:N7"/>
    <mergeCell ref="O7:R7"/>
    <mergeCell ref="A8:A11"/>
    <mergeCell ref="B8:C9"/>
    <mergeCell ref="E8:G8"/>
    <mergeCell ref="K8:L8"/>
    <mergeCell ref="M8:N8"/>
    <mergeCell ref="O8:R8"/>
    <mergeCell ref="E9:G9"/>
    <mergeCell ref="K9:L9"/>
    <mergeCell ref="M9:N9"/>
    <mergeCell ref="O9:R9"/>
    <mergeCell ref="B10:C11"/>
    <mergeCell ref="E10:G10"/>
    <mergeCell ref="K10:L10"/>
    <mergeCell ref="M10:N10"/>
    <mergeCell ref="O10:R10"/>
    <mergeCell ref="E11:G11"/>
    <mergeCell ref="K11:L11"/>
    <mergeCell ref="M11:N11"/>
    <mergeCell ref="O11:R11"/>
    <mergeCell ref="A4:B4"/>
    <mergeCell ref="C4:K4"/>
    <mergeCell ref="L4:M4"/>
    <mergeCell ref="N4:Q4"/>
    <mergeCell ref="A1:Y1"/>
    <mergeCell ref="A2:Y2"/>
    <mergeCell ref="A3:Y3"/>
    <mergeCell ref="B6:C6"/>
    <mergeCell ref="F6:G6"/>
    <mergeCell ref="K6:L6"/>
    <mergeCell ref="M6:N6"/>
    <mergeCell ref="O6:R6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10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9.00390625" style="20" customWidth="1"/>
    <col min="2" max="2" width="12.140625" style="20" customWidth="1"/>
    <col min="3" max="3" width="0" style="20" hidden="1" customWidth="1"/>
    <col min="4" max="4" width="29.421875" style="20" customWidth="1"/>
    <col min="5" max="5" width="0" style="20" hidden="1" customWidth="1"/>
    <col min="6" max="6" width="10.28125" style="20" customWidth="1"/>
    <col min="7" max="7" width="8.421875" style="20" customWidth="1"/>
    <col min="8" max="8" width="6.140625" style="20" customWidth="1"/>
    <col min="9" max="9" width="13.57421875" style="20" customWidth="1"/>
    <col min="10" max="10" width="15.421875" style="20" customWidth="1"/>
    <col min="11" max="11" width="35.8515625" style="20" customWidth="1"/>
    <col min="12" max="12" width="21.8515625" style="20" customWidth="1"/>
    <col min="13" max="13" width="13.8515625" style="20" customWidth="1"/>
    <col min="14" max="14" width="0.2890625" style="20" customWidth="1"/>
    <col min="15" max="16384" width="9.00390625" style="20" customWidth="1"/>
  </cols>
  <sheetData>
    <row r="1" s="188" customFormat="1" ht="15" customHeight="1"/>
    <row r="2" spans="2:10" s="188" customFormat="1" ht="24">
      <c r="B2" s="464" t="s">
        <v>30</v>
      </c>
      <c r="C2" s="464"/>
      <c r="D2" s="464"/>
      <c r="E2" s="464"/>
      <c r="F2" s="464"/>
      <c r="G2" s="464"/>
      <c r="H2" s="464"/>
      <c r="I2" s="464"/>
      <c r="J2" s="464"/>
    </row>
    <row r="3" spans="2:10" s="188" customFormat="1" ht="24">
      <c r="B3" s="464" t="s">
        <v>271</v>
      </c>
      <c r="C3" s="464"/>
      <c r="D3" s="464"/>
      <c r="E3" s="464"/>
      <c r="F3" s="464"/>
      <c r="G3" s="464"/>
      <c r="H3" s="464"/>
      <c r="I3" s="464"/>
      <c r="J3" s="464"/>
    </row>
    <row r="4" spans="2:10" s="188" customFormat="1" ht="24">
      <c r="B4" s="464" t="s">
        <v>272</v>
      </c>
      <c r="C4" s="464"/>
      <c r="D4" s="464"/>
      <c r="E4" s="464"/>
      <c r="F4" s="464"/>
      <c r="G4" s="464"/>
      <c r="H4" s="464"/>
      <c r="I4" s="464"/>
      <c r="J4" s="464"/>
    </row>
    <row r="6" spans="2:9" ht="24">
      <c r="B6" s="468" t="s">
        <v>249</v>
      </c>
      <c r="C6" s="470" t="s">
        <v>97</v>
      </c>
      <c r="D6" s="471"/>
      <c r="F6" s="474" t="s">
        <v>95</v>
      </c>
      <c r="G6" s="475"/>
      <c r="H6" s="475"/>
      <c r="I6" s="467"/>
    </row>
    <row r="7" spans="2:9" ht="24">
      <c r="B7" s="469"/>
      <c r="C7" s="472"/>
      <c r="D7" s="473"/>
      <c r="F7" s="474" t="s">
        <v>273</v>
      </c>
      <c r="G7" s="467"/>
      <c r="H7" s="474" t="s">
        <v>57</v>
      </c>
      <c r="I7" s="467"/>
    </row>
    <row r="8" spans="2:9" ht="24">
      <c r="B8" s="168" t="s">
        <v>257</v>
      </c>
      <c r="D8" s="185" t="s">
        <v>246</v>
      </c>
      <c r="F8" s="465" t="s">
        <v>246</v>
      </c>
      <c r="G8" s="446"/>
      <c r="H8" s="466" t="s">
        <v>246</v>
      </c>
      <c r="I8" s="467"/>
    </row>
    <row r="9" spans="2:9" ht="24">
      <c r="B9" s="186" t="s">
        <v>265</v>
      </c>
      <c r="D9" s="187" t="s">
        <v>121</v>
      </c>
      <c r="F9" s="476">
        <v>2308960</v>
      </c>
      <c r="G9" s="467"/>
      <c r="H9" s="476">
        <v>2308960</v>
      </c>
      <c r="I9" s="467"/>
    </row>
    <row r="10" spans="2:9" ht="24.75" thickBot="1">
      <c r="B10" s="477" t="s">
        <v>57</v>
      </c>
      <c r="C10" s="478"/>
      <c r="D10" s="479"/>
      <c r="F10" s="480">
        <v>2308960</v>
      </c>
      <c r="G10" s="479"/>
      <c r="H10" s="480">
        <v>2308960</v>
      </c>
      <c r="I10" s="479"/>
    </row>
    <row r="11" ht="0" customHeight="1" hidden="1"/>
    <row r="12" ht="24.75" thickTop="1"/>
  </sheetData>
  <sheetProtection/>
  <mergeCells count="15">
    <mergeCell ref="F9:G9"/>
    <mergeCell ref="H9:I9"/>
    <mergeCell ref="B10:D10"/>
    <mergeCell ref="F10:G10"/>
    <mergeCell ref="H10:I10"/>
    <mergeCell ref="B2:J2"/>
    <mergeCell ref="B3:J3"/>
    <mergeCell ref="B4:J4"/>
    <mergeCell ref="F8:G8"/>
    <mergeCell ref="H8:I8"/>
    <mergeCell ref="B6:B7"/>
    <mergeCell ref="C6:D7"/>
    <mergeCell ref="F6:I6"/>
    <mergeCell ref="F7:G7"/>
    <mergeCell ref="H7:I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I30"/>
  <sheetViews>
    <sheetView zoomScalePageLayoutView="0" workbookViewId="0" topLeftCell="A1">
      <selection activeCell="B22" sqref="B22:C26"/>
    </sheetView>
  </sheetViews>
  <sheetFormatPr defaultColWidth="9.140625" defaultRowHeight="15"/>
  <cols>
    <col min="1" max="1" width="25.28125" style="166" customWidth="1"/>
    <col min="2" max="2" width="8.421875" style="198" customWidth="1"/>
    <col min="3" max="3" width="6.00390625" style="198" customWidth="1"/>
    <col min="4" max="4" width="14.8515625" style="198" customWidth="1"/>
    <col min="5" max="5" width="10.8515625" style="198" customWidth="1"/>
    <col min="6" max="6" width="13.7109375" style="198" customWidth="1"/>
    <col min="7" max="7" width="2.421875" style="198" customWidth="1"/>
    <col min="8" max="8" width="16.28125" style="198" customWidth="1"/>
    <col min="9" max="9" width="14.421875" style="198" customWidth="1"/>
    <col min="10" max="10" width="13.57421875" style="198" customWidth="1"/>
    <col min="11" max="11" width="1.421875" style="198" customWidth="1"/>
    <col min="12" max="12" width="2.57421875" style="198" customWidth="1"/>
    <col min="13" max="13" width="11.140625" style="198" customWidth="1"/>
    <col min="14" max="14" width="4.140625" style="198" customWidth="1"/>
    <col min="15" max="15" width="0.42578125" style="198" customWidth="1"/>
    <col min="16" max="16" width="11.57421875" style="198" customWidth="1"/>
    <col min="17" max="17" width="13.8515625" style="198" customWidth="1"/>
    <col min="18" max="18" width="14.28125" style="198" customWidth="1"/>
    <col min="19" max="20" width="14.00390625" style="198" customWidth="1"/>
    <col min="21" max="21" width="15.140625" style="198" customWidth="1"/>
    <col min="22" max="23" width="16.28125" style="198" customWidth="1"/>
    <col min="24" max="24" width="9.00390625" style="198" customWidth="1"/>
    <col min="25" max="61" width="9.00390625" style="189" customWidth="1"/>
    <col min="62" max="16384" width="9.00390625" style="166" customWidth="1"/>
  </cols>
  <sheetData>
    <row r="1" spans="1:24" s="189" customFormat="1" ht="15" customHeight="1">
      <c r="A1" s="166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7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s="188" customFormat="1" ht="24">
      <c r="A2" s="418" t="s">
        <v>30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200"/>
    </row>
    <row r="3" spans="1:24" s="188" customFormat="1" ht="24">
      <c r="A3" s="418" t="s">
        <v>274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200"/>
    </row>
    <row r="4" spans="1:24" s="188" customFormat="1" ht="24">
      <c r="A4" s="418" t="s">
        <v>248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200"/>
    </row>
    <row r="5" spans="1:61" s="170" customFormat="1" ht="24">
      <c r="A5" s="166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206"/>
      <c r="N5" s="207"/>
      <c r="O5" s="208"/>
      <c r="P5" s="207"/>
      <c r="Q5" s="208"/>
      <c r="R5" s="207"/>
      <c r="S5" s="208"/>
      <c r="T5" s="207"/>
      <c r="U5" s="208"/>
      <c r="V5" s="208"/>
      <c r="W5" s="230"/>
      <c r="X5" s="205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</row>
    <row r="6" spans="1:24" s="171" customFormat="1" ht="96">
      <c r="A6" s="190" t="s">
        <v>275</v>
      </c>
      <c r="B6" s="487" t="s">
        <v>275</v>
      </c>
      <c r="C6" s="482"/>
      <c r="D6" s="488" t="s">
        <v>291</v>
      </c>
      <c r="E6" s="482"/>
      <c r="F6" s="487" t="s">
        <v>292</v>
      </c>
      <c r="G6" s="487"/>
      <c r="H6" s="209" t="s">
        <v>57</v>
      </c>
      <c r="I6" s="209" t="s">
        <v>100</v>
      </c>
      <c r="J6" s="487" t="s">
        <v>276</v>
      </c>
      <c r="K6" s="482"/>
      <c r="L6" s="487" t="s">
        <v>107</v>
      </c>
      <c r="M6" s="482"/>
      <c r="N6" s="487" t="s">
        <v>109</v>
      </c>
      <c r="O6" s="482"/>
      <c r="P6" s="482"/>
      <c r="Q6" s="209" t="s">
        <v>111</v>
      </c>
      <c r="R6" s="209" t="s">
        <v>113</v>
      </c>
      <c r="S6" s="209" t="s">
        <v>277</v>
      </c>
      <c r="T6" s="209" t="s">
        <v>278</v>
      </c>
      <c r="U6" s="209" t="s">
        <v>126</v>
      </c>
      <c r="V6" s="209" t="s">
        <v>279</v>
      </c>
      <c r="W6" s="231" t="s">
        <v>115</v>
      </c>
      <c r="X6" s="204"/>
    </row>
    <row r="7" spans="1:61" s="192" customFormat="1" ht="0" customHeight="1" hidden="1">
      <c r="A7" s="177"/>
      <c r="B7" s="210"/>
      <c r="C7" s="210"/>
      <c r="D7" s="210"/>
      <c r="E7" s="210"/>
      <c r="F7" s="210"/>
      <c r="G7" s="210"/>
      <c r="H7" s="210"/>
      <c r="I7" s="210"/>
      <c r="J7" s="210"/>
      <c r="K7" s="211"/>
      <c r="L7" s="210"/>
      <c r="M7" s="212"/>
      <c r="N7" s="213"/>
      <c r="O7" s="214"/>
      <c r="P7" s="211"/>
      <c r="Q7" s="214"/>
      <c r="R7" s="212"/>
      <c r="S7" s="211"/>
      <c r="T7" s="214"/>
      <c r="U7" s="211"/>
      <c r="V7" s="214"/>
      <c r="W7" s="232"/>
      <c r="X7" s="236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</row>
    <row r="8" spans="1:61" s="196" customFormat="1" ht="24">
      <c r="A8" s="215" t="s">
        <v>257</v>
      </c>
      <c r="B8" s="484" t="s">
        <v>246</v>
      </c>
      <c r="C8" s="482"/>
      <c r="D8" s="484" t="s">
        <v>246</v>
      </c>
      <c r="E8" s="484"/>
      <c r="F8" s="485" t="s">
        <v>246</v>
      </c>
      <c r="G8" s="482"/>
      <c r="H8" s="214" t="s">
        <v>246</v>
      </c>
      <c r="I8" s="214" t="s">
        <v>246</v>
      </c>
      <c r="J8" s="484" t="s">
        <v>246</v>
      </c>
      <c r="K8" s="484"/>
      <c r="L8" s="484" t="s">
        <v>246</v>
      </c>
      <c r="M8" s="482"/>
      <c r="N8" s="425" t="s">
        <v>246</v>
      </c>
      <c r="O8" s="482"/>
      <c r="P8" s="482"/>
      <c r="Q8" s="214" t="s">
        <v>246</v>
      </c>
      <c r="R8" s="211"/>
      <c r="S8" s="211"/>
      <c r="T8" s="214"/>
      <c r="U8" s="211"/>
      <c r="V8" s="214"/>
      <c r="W8" s="233" t="s">
        <v>246</v>
      </c>
      <c r="X8" s="236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</row>
    <row r="9" spans="1:61" s="195" customFormat="1" ht="24">
      <c r="A9" s="216" t="s">
        <v>116</v>
      </c>
      <c r="B9" s="484">
        <v>18838160</v>
      </c>
      <c r="C9" s="482"/>
      <c r="D9" s="484">
        <v>16024433.47</v>
      </c>
      <c r="E9" s="482"/>
      <c r="F9" s="484">
        <v>0</v>
      </c>
      <c r="G9" s="482"/>
      <c r="H9" s="217">
        <v>16024433.47</v>
      </c>
      <c r="I9" s="214">
        <v>0</v>
      </c>
      <c r="J9" s="484">
        <v>0</v>
      </c>
      <c r="K9" s="484"/>
      <c r="L9" s="484">
        <v>0</v>
      </c>
      <c r="M9" s="484"/>
      <c r="N9" s="484">
        <v>0</v>
      </c>
      <c r="O9" s="482"/>
      <c r="P9" s="482"/>
      <c r="Q9" s="211">
        <v>0</v>
      </c>
      <c r="R9" s="218">
        <v>0</v>
      </c>
      <c r="S9" s="214">
        <v>0</v>
      </c>
      <c r="T9" s="211">
        <v>0</v>
      </c>
      <c r="U9" s="211">
        <v>0</v>
      </c>
      <c r="V9" s="214">
        <v>0</v>
      </c>
      <c r="W9" s="233">
        <v>16024433.47</v>
      </c>
      <c r="X9" s="236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</row>
    <row r="10" spans="1:61" s="195" customFormat="1" ht="24">
      <c r="A10" s="219" t="s">
        <v>259</v>
      </c>
      <c r="B10" s="484">
        <v>2624640</v>
      </c>
      <c r="C10" s="482"/>
      <c r="D10" s="484">
        <v>2624640</v>
      </c>
      <c r="E10" s="482"/>
      <c r="F10" s="484">
        <v>0</v>
      </c>
      <c r="G10" s="482"/>
      <c r="H10" s="214">
        <v>2624640</v>
      </c>
      <c r="I10" s="211">
        <v>2624640</v>
      </c>
      <c r="J10" s="485">
        <v>0</v>
      </c>
      <c r="K10" s="482"/>
      <c r="L10" s="484">
        <v>0</v>
      </c>
      <c r="M10" s="484"/>
      <c r="N10" s="484">
        <v>0</v>
      </c>
      <c r="O10" s="484"/>
      <c r="P10" s="484"/>
      <c r="Q10" s="214">
        <v>0</v>
      </c>
      <c r="R10" s="210">
        <v>0</v>
      </c>
      <c r="S10" s="211">
        <v>0</v>
      </c>
      <c r="T10" s="218">
        <v>0</v>
      </c>
      <c r="U10" s="211">
        <v>0</v>
      </c>
      <c r="V10" s="214">
        <v>0</v>
      </c>
      <c r="W10" s="233">
        <v>0</v>
      </c>
      <c r="X10" s="236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</row>
    <row r="11" spans="1:61" s="194" customFormat="1" ht="24">
      <c r="A11" s="216" t="s">
        <v>260</v>
      </c>
      <c r="B11" s="485">
        <v>10327940</v>
      </c>
      <c r="C11" s="482"/>
      <c r="D11" s="484">
        <v>10074091</v>
      </c>
      <c r="E11" s="482"/>
      <c r="F11" s="484">
        <v>0</v>
      </c>
      <c r="G11" s="484"/>
      <c r="H11" s="214">
        <v>10074091</v>
      </c>
      <c r="I11" s="211">
        <v>4212145</v>
      </c>
      <c r="J11" s="484">
        <v>0</v>
      </c>
      <c r="K11" s="482"/>
      <c r="L11" s="484">
        <v>2419986</v>
      </c>
      <c r="M11" s="482"/>
      <c r="N11" s="485">
        <v>681240</v>
      </c>
      <c r="O11" s="482"/>
      <c r="P11" s="482"/>
      <c r="Q11" s="214">
        <v>1399620</v>
      </c>
      <c r="R11" s="214">
        <v>1361100</v>
      </c>
      <c r="S11" s="214">
        <v>0</v>
      </c>
      <c r="T11" s="214">
        <v>0</v>
      </c>
      <c r="U11" s="214">
        <v>0</v>
      </c>
      <c r="V11" s="210">
        <v>0</v>
      </c>
      <c r="W11" s="233">
        <v>0</v>
      </c>
      <c r="X11" s="239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</row>
    <row r="12" spans="1:61" s="194" customFormat="1" ht="24">
      <c r="A12" s="219" t="s">
        <v>102</v>
      </c>
      <c r="B12" s="484">
        <v>1179000</v>
      </c>
      <c r="C12" s="482"/>
      <c r="D12" s="484">
        <v>1083180</v>
      </c>
      <c r="E12" s="482"/>
      <c r="F12" s="484">
        <v>0</v>
      </c>
      <c r="G12" s="484"/>
      <c r="H12" s="214">
        <v>1083180</v>
      </c>
      <c r="I12" s="211">
        <v>443520</v>
      </c>
      <c r="J12" s="484">
        <v>0</v>
      </c>
      <c r="K12" s="482"/>
      <c r="L12" s="484">
        <v>262790</v>
      </c>
      <c r="M12" s="482"/>
      <c r="N12" s="485">
        <v>38130</v>
      </c>
      <c r="O12" s="482"/>
      <c r="P12" s="482"/>
      <c r="Q12" s="214">
        <v>196870</v>
      </c>
      <c r="R12" s="214">
        <v>141870</v>
      </c>
      <c r="S12" s="214">
        <v>0</v>
      </c>
      <c r="T12" s="214">
        <v>0</v>
      </c>
      <c r="U12" s="214">
        <v>0</v>
      </c>
      <c r="V12" s="210">
        <v>0</v>
      </c>
      <c r="W12" s="233">
        <v>0</v>
      </c>
      <c r="X12" s="239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</row>
    <row r="13" spans="1:61" s="194" customFormat="1" ht="24">
      <c r="A13" s="219" t="s">
        <v>262</v>
      </c>
      <c r="B13" s="484">
        <v>4039070</v>
      </c>
      <c r="C13" s="482"/>
      <c r="D13" s="484">
        <v>2499572.33</v>
      </c>
      <c r="E13" s="482"/>
      <c r="F13" s="484">
        <v>0</v>
      </c>
      <c r="G13" s="484"/>
      <c r="H13" s="214">
        <v>2499572.33</v>
      </c>
      <c r="I13" s="211">
        <v>735428.07</v>
      </c>
      <c r="J13" s="484">
        <v>99324</v>
      </c>
      <c r="K13" s="482"/>
      <c r="L13" s="484">
        <v>762870.5</v>
      </c>
      <c r="M13" s="482"/>
      <c r="N13" s="485">
        <v>332942</v>
      </c>
      <c r="O13" s="482"/>
      <c r="P13" s="482"/>
      <c r="Q13" s="214">
        <v>25104</v>
      </c>
      <c r="R13" s="214">
        <v>148093.76</v>
      </c>
      <c r="S13" s="214">
        <v>30000</v>
      </c>
      <c r="T13" s="214">
        <v>304477</v>
      </c>
      <c r="U13" s="214">
        <v>0</v>
      </c>
      <c r="V13" s="210">
        <v>61333</v>
      </c>
      <c r="W13" s="233">
        <v>0</v>
      </c>
      <c r="X13" s="239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</row>
    <row r="14" spans="1:61" s="194" customFormat="1" ht="24">
      <c r="A14" s="219" t="s">
        <v>119</v>
      </c>
      <c r="B14" s="484">
        <v>2524180</v>
      </c>
      <c r="C14" s="482"/>
      <c r="D14" s="484">
        <v>2029699.7</v>
      </c>
      <c r="E14" s="482"/>
      <c r="F14" s="484">
        <v>40000</v>
      </c>
      <c r="G14" s="484"/>
      <c r="H14" s="214">
        <v>2069699.7</v>
      </c>
      <c r="I14" s="211">
        <v>453042</v>
      </c>
      <c r="J14" s="484">
        <v>0</v>
      </c>
      <c r="K14" s="482"/>
      <c r="L14" s="484">
        <v>1156890.7</v>
      </c>
      <c r="M14" s="482"/>
      <c r="N14" s="485">
        <v>232657</v>
      </c>
      <c r="O14" s="482"/>
      <c r="P14" s="482"/>
      <c r="Q14" s="214">
        <v>40000</v>
      </c>
      <c r="R14" s="214">
        <v>187110</v>
      </c>
      <c r="S14" s="214">
        <v>0</v>
      </c>
      <c r="T14" s="214">
        <v>0</v>
      </c>
      <c r="U14" s="214">
        <v>0</v>
      </c>
      <c r="V14" s="210">
        <v>0</v>
      </c>
      <c r="W14" s="233">
        <v>0</v>
      </c>
      <c r="X14" s="239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</row>
    <row r="15" spans="1:61" s="194" customFormat="1" ht="24">
      <c r="A15" s="219" t="s">
        <v>264</v>
      </c>
      <c r="B15" s="484">
        <v>477000</v>
      </c>
      <c r="C15" s="482"/>
      <c r="D15" s="484">
        <v>422239.88</v>
      </c>
      <c r="E15" s="482"/>
      <c r="F15" s="484">
        <v>0</v>
      </c>
      <c r="G15" s="484"/>
      <c r="H15" s="214">
        <v>422239.88</v>
      </c>
      <c r="I15" s="211">
        <v>422239.88</v>
      </c>
      <c r="J15" s="484">
        <v>0</v>
      </c>
      <c r="K15" s="482"/>
      <c r="L15" s="484">
        <v>0</v>
      </c>
      <c r="M15" s="482"/>
      <c r="N15" s="485">
        <v>0</v>
      </c>
      <c r="O15" s="482"/>
      <c r="P15" s="482"/>
      <c r="Q15" s="214">
        <v>0</v>
      </c>
      <c r="R15" s="214">
        <v>0</v>
      </c>
      <c r="S15" s="214">
        <v>0</v>
      </c>
      <c r="T15" s="214">
        <v>0</v>
      </c>
      <c r="U15" s="214">
        <v>0</v>
      </c>
      <c r="V15" s="210">
        <v>0</v>
      </c>
      <c r="W15" s="233">
        <v>0</v>
      </c>
      <c r="X15" s="239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</row>
    <row r="16" spans="1:61" s="194" customFormat="1" ht="24">
      <c r="A16" s="219" t="s">
        <v>266</v>
      </c>
      <c r="B16" s="484">
        <v>638700</v>
      </c>
      <c r="C16" s="482"/>
      <c r="D16" s="484">
        <v>567200</v>
      </c>
      <c r="E16" s="482"/>
      <c r="F16" s="484">
        <v>0</v>
      </c>
      <c r="G16" s="484"/>
      <c r="H16" s="214">
        <v>567200</v>
      </c>
      <c r="I16" s="211">
        <v>47900</v>
      </c>
      <c r="J16" s="484">
        <v>0</v>
      </c>
      <c r="K16" s="482"/>
      <c r="L16" s="484">
        <v>0</v>
      </c>
      <c r="M16" s="482"/>
      <c r="N16" s="485">
        <v>0</v>
      </c>
      <c r="O16" s="482"/>
      <c r="P16" s="482"/>
      <c r="Q16" s="214">
        <v>0</v>
      </c>
      <c r="R16" s="214">
        <v>519300</v>
      </c>
      <c r="S16" s="214">
        <v>0</v>
      </c>
      <c r="T16" s="214">
        <v>0</v>
      </c>
      <c r="U16" s="214">
        <v>0</v>
      </c>
      <c r="V16" s="210">
        <v>0</v>
      </c>
      <c r="W16" s="233">
        <v>0</v>
      </c>
      <c r="X16" s="239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</row>
    <row r="17" spans="1:61" s="194" customFormat="1" ht="24">
      <c r="A17" s="219" t="s">
        <v>121</v>
      </c>
      <c r="B17" s="484">
        <v>7617300</v>
      </c>
      <c r="C17" s="482"/>
      <c r="D17" s="484">
        <v>6874010</v>
      </c>
      <c r="E17" s="482"/>
      <c r="F17" s="484">
        <v>4490000</v>
      </c>
      <c r="G17" s="484"/>
      <c r="H17" s="214">
        <v>11364010</v>
      </c>
      <c r="I17" s="211">
        <v>0</v>
      </c>
      <c r="J17" s="484">
        <v>0</v>
      </c>
      <c r="K17" s="482"/>
      <c r="L17" s="484">
        <v>193000</v>
      </c>
      <c r="M17" s="482"/>
      <c r="N17" s="485">
        <v>0</v>
      </c>
      <c r="O17" s="482"/>
      <c r="P17" s="482"/>
      <c r="Q17" s="214">
        <v>0</v>
      </c>
      <c r="R17" s="214">
        <v>871800</v>
      </c>
      <c r="S17" s="214">
        <v>0</v>
      </c>
      <c r="T17" s="214">
        <v>0</v>
      </c>
      <c r="U17" s="214">
        <v>10299210</v>
      </c>
      <c r="V17" s="210">
        <v>0</v>
      </c>
      <c r="W17" s="233">
        <v>0</v>
      </c>
      <c r="X17" s="239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</row>
    <row r="18" spans="1:61" s="194" customFormat="1" ht="24">
      <c r="A18" s="219" t="s">
        <v>268</v>
      </c>
      <c r="B18" s="484">
        <v>25000</v>
      </c>
      <c r="C18" s="482"/>
      <c r="D18" s="484">
        <v>20000</v>
      </c>
      <c r="E18" s="482"/>
      <c r="F18" s="484">
        <v>0</v>
      </c>
      <c r="G18" s="484"/>
      <c r="H18" s="214">
        <v>20000</v>
      </c>
      <c r="I18" s="211">
        <v>20000</v>
      </c>
      <c r="J18" s="484">
        <v>0</v>
      </c>
      <c r="K18" s="482"/>
      <c r="L18" s="484">
        <v>0</v>
      </c>
      <c r="M18" s="482"/>
      <c r="N18" s="485">
        <v>0</v>
      </c>
      <c r="O18" s="482"/>
      <c r="P18" s="482"/>
      <c r="Q18" s="214">
        <v>0</v>
      </c>
      <c r="R18" s="214">
        <v>0</v>
      </c>
      <c r="S18" s="214">
        <v>0</v>
      </c>
      <c r="T18" s="214">
        <v>0</v>
      </c>
      <c r="U18" s="214">
        <v>0</v>
      </c>
      <c r="V18" s="210">
        <v>0</v>
      </c>
      <c r="W18" s="233">
        <v>0</v>
      </c>
      <c r="X18" s="239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</row>
    <row r="19" spans="1:61" s="201" customFormat="1" ht="24">
      <c r="A19" s="219" t="s">
        <v>270</v>
      </c>
      <c r="B19" s="484">
        <v>2320000</v>
      </c>
      <c r="C19" s="482"/>
      <c r="D19" s="484">
        <v>1977000</v>
      </c>
      <c r="E19" s="482"/>
      <c r="F19" s="484">
        <v>0</v>
      </c>
      <c r="G19" s="484"/>
      <c r="H19" s="214">
        <v>1977000</v>
      </c>
      <c r="I19" s="211">
        <v>0</v>
      </c>
      <c r="J19" s="484">
        <v>0</v>
      </c>
      <c r="K19" s="482"/>
      <c r="L19" s="484">
        <v>1977000</v>
      </c>
      <c r="M19" s="482"/>
      <c r="N19" s="485">
        <v>0</v>
      </c>
      <c r="O19" s="482"/>
      <c r="P19" s="482"/>
      <c r="Q19" s="214">
        <v>0</v>
      </c>
      <c r="R19" s="214">
        <v>0</v>
      </c>
      <c r="S19" s="214">
        <v>0</v>
      </c>
      <c r="T19" s="214">
        <v>0</v>
      </c>
      <c r="U19" s="214">
        <v>0</v>
      </c>
      <c r="V19" s="210">
        <v>0</v>
      </c>
      <c r="W19" s="233">
        <v>0</v>
      </c>
      <c r="X19" s="241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</row>
    <row r="20" spans="1:24" s="203" customFormat="1" ht="24">
      <c r="A20" s="229" t="s">
        <v>280</v>
      </c>
      <c r="B20" s="481">
        <v>50610990</v>
      </c>
      <c r="C20" s="482"/>
      <c r="D20" s="481">
        <v>44196066.38</v>
      </c>
      <c r="E20" s="481"/>
      <c r="F20" s="481">
        <v>4530000</v>
      </c>
      <c r="G20" s="481"/>
      <c r="H20" s="220">
        <f>SUM(H9:H19)</f>
        <v>48726066.38</v>
      </c>
      <c r="I20" s="221">
        <v>8958914.95</v>
      </c>
      <c r="J20" s="481">
        <v>99324</v>
      </c>
      <c r="K20" s="482"/>
      <c r="L20" s="481">
        <v>6772537.2</v>
      </c>
      <c r="M20" s="482"/>
      <c r="N20" s="486">
        <v>1284969</v>
      </c>
      <c r="O20" s="482"/>
      <c r="P20" s="482"/>
      <c r="Q20" s="220">
        <v>1661594</v>
      </c>
      <c r="R20" s="220">
        <v>3229273.76</v>
      </c>
      <c r="S20" s="220">
        <v>30000</v>
      </c>
      <c r="T20" s="220">
        <v>304477</v>
      </c>
      <c r="U20" s="220">
        <v>10299210</v>
      </c>
      <c r="V20" s="222">
        <v>61333</v>
      </c>
      <c r="W20" s="234">
        <v>16024433.47</v>
      </c>
      <c r="X20" s="202"/>
    </row>
    <row r="21" spans="1:23" ht="24">
      <c r="A21" s="224" t="s">
        <v>281</v>
      </c>
      <c r="B21" s="485" t="s">
        <v>246</v>
      </c>
      <c r="C21" s="482"/>
      <c r="D21" s="485" t="s">
        <v>246</v>
      </c>
      <c r="E21" s="482"/>
      <c r="F21" s="485" t="s">
        <v>246</v>
      </c>
      <c r="G21" s="482"/>
      <c r="H21" s="214" t="s">
        <v>246</v>
      </c>
      <c r="I21" s="214" t="s">
        <v>246</v>
      </c>
      <c r="J21" s="484" t="s">
        <v>246</v>
      </c>
      <c r="K21" s="482"/>
      <c r="L21" s="484" t="s">
        <v>246</v>
      </c>
      <c r="M21" s="482"/>
      <c r="N21" s="484" t="s">
        <v>246</v>
      </c>
      <c r="O21" s="482"/>
      <c r="P21" s="482"/>
      <c r="Q21" s="214" t="s">
        <v>246</v>
      </c>
      <c r="R21" s="214" t="s">
        <v>246</v>
      </c>
      <c r="S21" s="214" t="s">
        <v>246</v>
      </c>
      <c r="T21" s="214" t="s">
        <v>246</v>
      </c>
      <c r="U21" s="214" t="s">
        <v>246</v>
      </c>
      <c r="V21" s="214" t="s">
        <v>246</v>
      </c>
      <c r="W21" s="232" t="s">
        <v>246</v>
      </c>
    </row>
    <row r="22" spans="1:23" ht="24">
      <c r="A22" s="191" t="s">
        <v>285</v>
      </c>
      <c r="B22" s="484">
        <v>530000</v>
      </c>
      <c r="C22" s="482"/>
      <c r="D22" s="484">
        <v>540904.85</v>
      </c>
      <c r="E22" s="482"/>
      <c r="F22" s="484">
        <v>0</v>
      </c>
      <c r="G22" s="482"/>
      <c r="H22" s="214">
        <v>540904.85</v>
      </c>
      <c r="I22" s="214">
        <v>0</v>
      </c>
      <c r="J22" s="484">
        <v>0</v>
      </c>
      <c r="K22" s="482"/>
      <c r="L22" s="484">
        <v>0</v>
      </c>
      <c r="M22" s="482"/>
      <c r="N22" s="484">
        <v>0</v>
      </c>
      <c r="O22" s="482"/>
      <c r="P22" s="482"/>
      <c r="Q22" s="214">
        <v>0</v>
      </c>
      <c r="R22" s="214">
        <v>0</v>
      </c>
      <c r="S22" s="214">
        <v>0</v>
      </c>
      <c r="T22" s="214">
        <v>0</v>
      </c>
      <c r="U22" s="214">
        <v>0</v>
      </c>
      <c r="V22" s="214">
        <v>0</v>
      </c>
      <c r="W22" s="232">
        <v>0</v>
      </c>
    </row>
    <row r="23" spans="1:23" ht="48">
      <c r="A23" s="191" t="s">
        <v>286</v>
      </c>
      <c r="B23" s="484">
        <v>20000</v>
      </c>
      <c r="C23" s="482"/>
      <c r="D23" s="484">
        <v>103010</v>
      </c>
      <c r="E23" s="482"/>
      <c r="F23" s="484">
        <v>0</v>
      </c>
      <c r="G23" s="482"/>
      <c r="H23" s="214">
        <v>103010</v>
      </c>
      <c r="I23" s="214">
        <v>0</v>
      </c>
      <c r="J23" s="484">
        <v>0</v>
      </c>
      <c r="K23" s="482"/>
      <c r="L23" s="484">
        <v>0</v>
      </c>
      <c r="M23" s="482"/>
      <c r="N23" s="484">
        <v>0</v>
      </c>
      <c r="O23" s="482"/>
      <c r="P23" s="482"/>
      <c r="Q23" s="214">
        <v>0</v>
      </c>
      <c r="R23" s="214">
        <v>0</v>
      </c>
      <c r="S23" s="214">
        <v>0</v>
      </c>
      <c r="T23" s="214">
        <v>0</v>
      </c>
      <c r="U23" s="214">
        <v>0</v>
      </c>
      <c r="V23" s="214">
        <v>0</v>
      </c>
      <c r="W23" s="232">
        <v>0</v>
      </c>
    </row>
    <row r="24" spans="1:23" ht="24">
      <c r="A24" s="191" t="s">
        <v>287</v>
      </c>
      <c r="B24" s="484">
        <v>220000</v>
      </c>
      <c r="C24" s="482"/>
      <c r="D24" s="484">
        <v>172320.24</v>
      </c>
      <c r="E24" s="482"/>
      <c r="F24" s="484">
        <v>0</v>
      </c>
      <c r="G24" s="482"/>
      <c r="H24" s="214">
        <v>172320.24</v>
      </c>
      <c r="I24" s="214">
        <v>0</v>
      </c>
      <c r="J24" s="484">
        <v>0</v>
      </c>
      <c r="K24" s="482"/>
      <c r="L24" s="484">
        <v>0</v>
      </c>
      <c r="M24" s="482"/>
      <c r="N24" s="484">
        <v>0</v>
      </c>
      <c r="O24" s="482"/>
      <c r="P24" s="482"/>
      <c r="Q24" s="214">
        <v>0</v>
      </c>
      <c r="R24" s="214">
        <v>0</v>
      </c>
      <c r="S24" s="214">
        <v>0</v>
      </c>
      <c r="T24" s="214">
        <v>0</v>
      </c>
      <c r="U24" s="214">
        <v>0</v>
      </c>
      <c r="V24" s="214">
        <v>0</v>
      </c>
      <c r="W24" s="232">
        <v>0</v>
      </c>
    </row>
    <row r="25" spans="1:23" ht="24">
      <c r="A25" s="191" t="s">
        <v>288</v>
      </c>
      <c r="B25" s="484">
        <v>200000</v>
      </c>
      <c r="C25" s="482"/>
      <c r="D25" s="484">
        <v>23640</v>
      </c>
      <c r="E25" s="482"/>
      <c r="F25" s="484">
        <v>0</v>
      </c>
      <c r="G25" s="482"/>
      <c r="H25" s="214">
        <v>23640</v>
      </c>
      <c r="I25" s="214">
        <v>0</v>
      </c>
      <c r="J25" s="484">
        <v>0</v>
      </c>
      <c r="K25" s="482"/>
      <c r="L25" s="484">
        <v>0</v>
      </c>
      <c r="M25" s="482"/>
      <c r="N25" s="484">
        <v>0</v>
      </c>
      <c r="O25" s="482"/>
      <c r="P25" s="482"/>
      <c r="Q25" s="214">
        <v>0</v>
      </c>
      <c r="R25" s="214">
        <v>0</v>
      </c>
      <c r="S25" s="214">
        <v>0</v>
      </c>
      <c r="T25" s="214">
        <v>0</v>
      </c>
      <c r="U25" s="214">
        <v>0</v>
      </c>
      <c r="V25" s="214">
        <v>0</v>
      </c>
      <c r="W25" s="232">
        <v>0</v>
      </c>
    </row>
    <row r="26" spans="1:23" ht="24">
      <c r="A26" s="191" t="s">
        <v>289</v>
      </c>
      <c r="B26" s="484">
        <v>20000000</v>
      </c>
      <c r="C26" s="482"/>
      <c r="D26" s="484">
        <v>23289626.68</v>
      </c>
      <c r="E26" s="482"/>
      <c r="F26" s="484">
        <v>0</v>
      </c>
      <c r="G26" s="482"/>
      <c r="H26" s="214">
        <v>23289626.68</v>
      </c>
      <c r="I26" s="214">
        <v>0</v>
      </c>
      <c r="J26" s="484">
        <v>0</v>
      </c>
      <c r="K26" s="482"/>
      <c r="L26" s="484">
        <v>0</v>
      </c>
      <c r="M26" s="482"/>
      <c r="N26" s="484">
        <v>0</v>
      </c>
      <c r="O26" s="482"/>
      <c r="P26" s="482"/>
      <c r="Q26" s="214">
        <v>0</v>
      </c>
      <c r="R26" s="214">
        <v>0</v>
      </c>
      <c r="S26" s="214">
        <v>0</v>
      </c>
      <c r="T26" s="214">
        <v>0</v>
      </c>
      <c r="U26" s="214">
        <v>0</v>
      </c>
      <c r="V26" s="214">
        <v>0</v>
      </c>
      <c r="W26" s="232">
        <v>0</v>
      </c>
    </row>
    <row r="27" spans="1:23" ht="24">
      <c r="A27" s="191" t="s">
        <v>290</v>
      </c>
      <c r="B27" s="484">
        <v>29640990</v>
      </c>
      <c r="C27" s="482"/>
      <c r="D27" s="484">
        <v>28347146</v>
      </c>
      <c r="E27" s="482"/>
      <c r="F27" s="484">
        <v>0</v>
      </c>
      <c r="G27" s="482"/>
      <c r="H27" s="214">
        <v>28347146</v>
      </c>
      <c r="I27" s="214">
        <v>0</v>
      </c>
      <c r="J27" s="484">
        <v>0</v>
      </c>
      <c r="K27" s="482"/>
      <c r="L27" s="484">
        <v>0</v>
      </c>
      <c r="M27" s="482"/>
      <c r="N27" s="484">
        <v>0</v>
      </c>
      <c r="O27" s="482"/>
      <c r="P27" s="482"/>
      <c r="Q27" s="214">
        <v>0</v>
      </c>
      <c r="R27" s="214">
        <v>0</v>
      </c>
      <c r="S27" s="214">
        <v>0</v>
      </c>
      <c r="T27" s="214">
        <v>0</v>
      </c>
      <c r="U27" s="214">
        <v>0</v>
      </c>
      <c r="V27" s="214">
        <v>0</v>
      </c>
      <c r="W27" s="232">
        <v>0</v>
      </c>
    </row>
    <row r="28" spans="1:23" ht="48">
      <c r="A28" s="191" t="s">
        <v>263</v>
      </c>
      <c r="B28" s="484">
        <v>0</v>
      </c>
      <c r="C28" s="482"/>
      <c r="D28" s="484">
        <v>0</v>
      </c>
      <c r="E28" s="482"/>
      <c r="F28" s="484">
        <v>4530000</v>
      </c>
      <c r="G28" s="482"/>
      <c r="H28" s="214">
        <v>4530000</v>
      </c>
      <c r="I28" s="214">
        <v>0</v>
      </c>
      <c r="J28" s="484">
        <v>0</v>
      </c>
      <c r="K28" s="482"/>
      <c r="L28" s="484">
        <v>0</v>
      </c>
      <c r="M28" s="482"/>
      <c r="N28" s="484">
        <v>0</v>
      </c>
      <c r="O28" s="482"/>
      <c r="P28" s="482"/>
      <c r="Q28" s="214">
        <v>0</v>
      </c>
      <c r="R28" s="214">
        <v>0</v>
      </c>
      <c r="S28" s="214">
        <v>0</v>
      </c>
      <c r="T28" s="214">
        <v>0</v>
      </c>
      <c r="U28" s="214">
        <v>0</v>
      </c>
      <c r="V28" s="214">
        <v>0</v>
      </c>
      <c r="W28" s="232">
        <v>0</v>
      </c>
    </row>
    <row r="29" spans="1:24" s="21" customFormat="1" ht="24">
      <c r="A29" s="228" t="s">
        <v>282</v>
      </c>
      <c r="B29" s="481">
        <v>50610990</v>
      </c>
      <c r="C29" s="483"/>
      <c r="D29" s="481">
        <f>SUM(D22:E28)</f>
        <v>52476647.769999996</v>
      </c>
      <c r="E29" s="483"/>
      <c r="F29" s="481">
        <v>4530000</v>
      </c>
      <c r="G29" s="483"/>
      <c r="H29" s="220">
        <f>SUM(H22:H28)</f>
        <v>57006647.769999996</v>
      </c>
      <c r="I29" s="220">
        <v>0</v>
      </c>
      <c r="J29" s="481">
        <v>0</v>
      </c>
      <c r="K29" s="483"/>
      <c r="L29" s="481">
        <v>0</v>
      </c>
      <c r="M29" s="483"/>
      <c r="N29" s="481">
        <v>0</v>
      </c>
      <c r="O29" s="483"/>
      <c r="P29" s="483"/>
      <c r="Q29" s="220">
        <v>0</v>
      </c>
      <c r="R29" s="220">
        <v>0</v>
      </c>
      <c r="S29" s="220">
        <v>0</v>
      </c>
      <c r="T29" s="220">
        <v>0</v>
      </c>
      <c r="U29" s="220">
        <v>0</v>
      </c>
      <c r="V29" s="220">
        <v>0</v>
      </c>
      <c r="W29" s="235">
        <v>0</v>
      </c>
      <c r="X29" s="199"/>
    </row>
    <row r="30" spans="1:24" s="189" customFormat="1" ht="25.5" customHeight="1">
      <c r="A30" s="227" t="s">
        <v>283</v>
      </c>
      <c r="B30" s="226"/>
      <c r="C30" s="225"/>
      <c r="D30" s="481" t="s">
        <v>246</v>
      </c>
      <c r="E30" s="482"/>
      <c r="F30" s="481" t="s">
        <v>246</v>
      </c>
      <c r="G30" s="482"/>
      <c r="H30" s="220">
        <f>+H29-H20</f>
        <v>8280581.389999993</v>
      </c>
      <c r="I30" s="220" t="s">
        <v>246</v>
      </c>
      <c r="J30" s="481" t="s">
        <v>246</v>
      </c>
      <c r="K30" s="482"/>
      <c r="L30" s="481" t="s">
        <v>246</v>
      </c>
      <c r="M30" s="482"/>
      <c r="N30" s="481" t="s">
        <v>246</v>
      </c>
      <c r="O30" s="482"/>
      <c r="P30" s="482"/>
      <c r="Q30" s="220" t="s">
        <v>246</v>
      </c>
      <c r="R30" s="220" t="s">
        <v>246</v>
      </c>
      <c r="S30" s="220" t="s">
        <v>246</v>
      </c>
      <c r="T30" s="220" t="s">
        <v>246</v>
      </c>
      <c r="U30" s="220" t="s">
        <v>246</v>
      </c>
      <c r="V30" s="220" t="s">
        <v>246</v>
      </c>
      <c r="W30" s="235" t="s">
        <v>246</v>
      </c>
      <c r="X30" s="198"/>
    </row>
    <row r="31" ht="0" customHeight="1" hidden="1"/>
  </sheetData>
  <sheetProtection/>
  <mergeCells count="146">
    <mergeCell ref="A2:W2"/>
    <mergeCell ref="A3:W3"/>
    <mergeCell ref="A4:W4"/>
    <mergeCell ref="B12:C12"/>
    <mergeCell ref="D12:E12"/>
    <mergeCell ref="F12:G12"/>
    <mergeCell ref="J12:K12"/>
    <mergeCell ref="L12:M12"/>
    <mergeCell ref="N12:P12"/>
    <mergeCell ref="B6:C6"/>
    <mergeCell ref="D6:E6"/>
    <mergeCell ref="F6:G6"/>
    <mergeCell ref="J6:K6"/>
    <mergeCell ref="L6:M6"/>
    <mergeCell ref="N6:P6"/>
    <mergeCell ref="B8:C8"/>
    <mergeCell ref="D8:E8"/>
    <mergeCell ref="F8:G8"/>
    <mergeCell ref="J8:K8"/>
    <mergeCell ref="L8:M8"/>
    <mergeCell ref="N8:P8"/>
    <mergeCell ref="B9:C9"/>
    <mergeCell ref="D9:E9"/>
    <mergeCell ref="F9:G9"/>
    <mergeCell ref="J9:K9"/>
    <mergeCell ref="L9:M9"/>
    <mergeCell ref="N9:P9"/>
    <mergeCell ref="N10:P10"/>
    <mergeCell ref="B11:C11"/>
    <mergeCell ref="D11:E11"/>
    <mergeCell ref="F11:G11"/>
    <mergeCell ref="J11:K11"/>
    <mergeCell ref="L11:M11"/>
    <mergeCell ref="N11:P11"/>
    <mergeCell ref="B10:C10"/>
    <mergeCell ref="D10:E10"/>
    <mergeCell ref="F10:G10"/>
    <mergeCell ref="J10:K10"/>
    <mergeCell ref="L10:M10"/>
    <mergeCell ref="B14:C14"/>
    <mergeCell ref="D14:E14"/>
    <mergeCell ref="F14:G14"/>
    <mergeCell ref="J14:K14"/>
    <mergeCell ref="L14:M14"/>
    <mergeCell ref="N14:P14"/>
    <mergeCell ref="B13:C13"/>
    <mergeCell ref="D13:E13"/>
    <mergeCell ref="F13:G13"/>
    <mergeCell ref="J13:K13"/>
    <mergeCell ref="L13:M13"/>
    <mergeCell ref="N13:P13"/>
    <mergeCell ref="B16:C16"/>
    <mergeCell ref="D16:E16"/>
    <mergeCell ref="F16:G16"/>
    <mergeCell ref="J16:K16"/>
    <mergeCell ref="L16:M16"/>
    <mergeCell ref="N16:P16"/>
    <mergeCell ref="B15:C15"/>
    <mergeCell ref="D15:E15"/>
    <mergeCell ref="F15:G15"/>
    <mergeCell ref="J15:K15"/>
    <mergeCell ref="L15:M15"/>
    <mergeCell ref="N15:P15"/>
    <mergeCell ref="B18:C18"/>
    <mergeCell ref="D18:E18"/>
    <mergeCell ref="F18:G18"/>
    <mergeCell ref="J18:K18"/>
    <mergeCell ref="L18:M18"/>
    <mergeCell ref="N18:P18"/>
    <mergeCell ref="B17:C17"/>
    <mergeCell ref="D17:E17"/>
    <mergeCell ref="F17:G17"/>
    <mergeCell ref="J17:K17"/>
    <mergeCell ref="L17:M17"/>
    <mergeCell ref="N17:P17"/>
    <mergeCell ref="B20:C20"/>
    <mergeCell ref="D20:E20"/>
    <mergeCell ref="F20:G20"/>
    <mergeCell ref="J20:K20"/>
    <mergeCell ref="L20:M20"/>
    <mergeCell ref="N20:P20"/>
    <mergeCell ref="B19:C19"/>
    <mergeCell ref="D19:E19"/>
    <mergeCell ref="F19:G19"/>
    <mergeCell ref="J19:K19"/>
    <mergeCell ref="L19:M19"/>
    <mergeCell ref="N19:P19"/>
    <mergeCell ref="L23:M23"/>
    <mergeCell ref="N23:P23"/>
    <mergeCell ref="B24:C24"/>
    <mergeCell ref="D24:E24"/>
    <mergeCell ref="F24:G24"/>
    <mergeCell ref="J24:K24"/>
    <mergeCell ref="L24:M24"/>
    <mergeCell ref="N24:P24"/>
    <mergeCell ref="N21:P21"/>
    <mergeCell ref="B22:C22"/>
    <mergeCell ref="D22:E22"/>
    <mergeCell ref="F22:G22"/>
    <mergeCell ref="J22:K22"/>
    <mergeCell ref="L22:M22"/>
    <mergeCell ref="N22:P22"/>
    <mergeCell ref="B21:C21"/>
    <mergeCell ref="D21:E21"/>
    <mergeCell ref="F21:G21"/>
    <mergeCell ref="J21:K21"/>
    <mergeCell ref="L21:M21"/>
    <mergeCell ref="B23:C23"/>
    <mergeCell ref="D23:E23"/>
    <mergeCell ref="F23:G23"/>
    <mergeCell ref="J23:K23"/>
    <mergeCell ref="B26:C26"/>
    <mergeCell ref="D26:E26"/>
    <mergeCell ref="F26:G26"/>
    <mergeCell ref="J26:K26"/>
    <mergeCell ref="L26:M26"/>
    <mergeCell ref="N26:P26"/>
    <mergeCell ref="B25:C25"/>
    <mergeCell ref="D25:E25"/>
    <mergeCell ref="F25:G25"/>
    <mergeCell ref="J25:K25"/>
    <mergeCell ref="L25:M25"/>
    <mergeCell ref="N25:P25"/>
    <mergeCell ref="B28:C28"/>
    <mergeCell ref="D28:E28"/>
    <mergeCell ref="F28:G28"/>
    <mergeCell ref="J28:K28"/>
    <mergeCell ref="L28:M28"/>
    <mergeCell ref="N28:P28"/>
    <mergeCell ref="B27:C27"/>
    <mergeCell ref="D27:E27"/>
    <mergeCell ref="F27:G27"/>
    <mergeCell ref="J27:K27"/>
    <mergeCell ref="L27:M27"/>
    <mergeCell ref="N27:P27"/>
    <mergeCell ref="N30:P30"/>
    <mergeCell ref="D30:E30"/>
    <mergeCell ref="F30:G30"/>
    <mergeCell ref="J30:K30"/>
    <mergeCell ref="L30:M30"/>
    <mergeCell ref="B29:C29"/>
    <mergeCell ref="D29:E29"/>
    <mergeCell ref="F29:G29"/>
    <mergeCell ref="J29:K29"/>
    <mergeCell ref="L29:M29"/>
    <mergeCell ref="N29:P2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J30"/>
  <sheetViews>
    <sheetView zoomScale="60" zoomScaleNormal="60" zoomScalePageLayoutView="0" workbookViewId="0" topLeftCell="A16">
      <selection activeCell="I21" sqref="I21"/>
    </sheetView>
  </sheetViews>
  <sheetFormatPr defaultColWidth="9.140625" defaultRowHeight="15"/>
  <cols>
    <col min="1" max="1" width="22.7109375" style="189" customWidth="1"/>
    <col min="2" max="2" width="8.421875" style="198" customWidth="1"/>
    <col min="3" max="3" width="6.00390625" style="198" customWidth="1"/>
    <col min="4" max="4" width="5.28125" style="198" customWidth="1"/>
    <col min="5" max="5" width="10.8515625" style="198" customWidth="1"/>
    <col min="6" max="6" width="10.57421875" style="198" customWidth="1"/>
    <col min="7" max="7" width="2.421875" style="198" customWidth="1"/>
    <col min="8" max="8" width="13.140625" style="198" customWidth="1"/>
    <col min="9" max="9" width="16.28125" style="198" customWidth="1"/>
    <col min="10" max="10" width="13.28125" style="198" customWidth="1"/>
    <col min="11" max="11" width="10.7109375" style="198" customWidth="1"/>
    <col min="12" max="12" width="1.421875" style="198" customWidth="1"/>
    <col min="13" max="13" width="2.57421875" style="198" customWidth="1"/>
    <col min="14" max="14" width="11.140625" style="198" customWidth="1"/>
    <col min="15" max="15" width="4.140625" style="198" customWidth="1"/>
    <col min="16" max="16" width="0.42578125" style="198" customWidth="1"/>
    <col min="17" max="17" width="8.421875" style="198" customWidth="1"/>
    <col min="18" max="18" width="13.8515625" style="198" customWidth="1"/>
    <col min="19" max="19" width="14.28125" style="198" customWidth="1"/>
    <col min="20" max="20" width="11.28125" style="198" customWidth="1"/>
    <col min="21" max="21" width="13.140625" style="198" customWidth="1"/>
    <col min="22" max="22" width="14.28125" style="198" customWidth="1"/>
    <col min="23" max="23" width="12.421875" style="198" customWidth="1"/>
    <col min="24" max="24" width="15.00390625" style="198" customWidth="1"/>
    <col min="25" max="25" width="9.00390625" style="198" customWidth="1"/>
    <col min="26" max="16384" width="9.00390625" style="189" customWidth="1"/>
  </cols>
  <sheetData>
    <row r="1" ht="15" customHeight="1">
      <c r="N1" s="197"/>
    </row>
    <row r="2" spans="1:25" s="188" customFormat="1" ht="24">
      <c r="A2" s="418" t="s">
        <v>30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200"/>
    </row>
    <row r="3" spans="1:25" s="188" customFormat="1" ht="24">
      <c r="A3" s="418" t="s">
        <v>294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200"/>
    </row>
    <row r="4" spans="1:25" s="188" customFormat="1" ht="24">
      <c r="A4" s="418" t="s">
        <v>248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200"/>
    </row>
    <row r="5" spans="1:62" s="369" customFormat="1" ht="24">
      <c r="A5" s="359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7"/>
      <c r="O5" s="205"/>
      <c r="P5" s="197"/>
      <c r="Q5" s="205"/>
      <c r="R5" s="197"/>
      <c r="S5" s="205"/>
      <c r="T5" s="197"/>
      <c r="U5" s="205"/>
      <c r="V5" s="197"/>
      <c r="W5" s="197"/>
      <c r="X5" s="197"/>
      <c r="Y5" s="205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</row>
    <row r="6" spans="1:25" s="171" customFormat="1" ht="96">
      <c r="A6" s="190" t="s">
        <v>275</v>
      </c>
      <c r="B6" s="487" t="s">
        <v>275</v>
      </c>
      <c r="C6" s="482"/>
      <c r="D6" s="488" t="s">
        <v>291</v>
      </c>
      <c r="E6" s="482"/>
      <c r="F6" s="487" t="s">
        <v>292</v>
      </c>
      <c r="G6" s="487"/>
      <c r="H6" s="209" t="s">
        <v>293</v>
      </c>
      <c r="I6" s="209" t="s">
        <v>57</v>
      </c>
      <c r="J6" s="209" t="s">
        <v>100</v>
      </c>
      <c r="K6" s="487" t="s">
        <v>276</v>
      </c>
      <c r="L6" s="482"/>
      <c r="M6" s="487" t="s">
        <v>107</v>
      </c>
      <c r="N6" s="482"/>
      <c r="O6" s="487" t="s">
        <v>109</v>
      </c>
      <c r="P6" s="482"/>
      <c r="Q6" s="482"/>
      <c r="R6" s="209" t="s">
        <v>111</v>
      </c>
      <c r="S6" s="209" t="s">
        <v>113</v>
      </c>
      <c r="T6" s="209" t="s">
        <v>277</v>
      </c>
      <c r="U6" s="209" t="s">
        <v>278</v>
      </c>
      <c r="V6" s="209" t="s">
        <v>126</v>
      </c>
      <c r="W6" s="231" t="s">
        <v>279</v>
      </c>
      <c r="X6" s="209" t="s">
        <v>115</v>
      </c>
      <c r="Y6" s="204"/>
    </row>
    <row r="7" spans="1:62" s="193" customFormat="1" ht="0" customHeight="1" hidden="1">
      <c r="A7" s="177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1"/>
      <c r="M7" s="210"/>
      <c r="N7" s="212"/>
      <c r="O7" s="213"/>
      <c r="P7" s="214"/>
      <c r="Q7" s="211"/>
      <c r="R7" s="214"/>
      <c r="S7" s="212"/>
      <c r="T7" s="211"/>
      <c r="U7" s="214"/>
      <c r="V7" s="211"/>
      <c r="W7" s="232"/>
      <c r="X7" s="214"/>
      <c r="Y7" s="236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</row>
    <row r="8" spans="1:62" s="196" customFormat="1" ht="24">
      <c r="A8" s="215" t="s">
        <v>257</v>
      </c>
      <c r="B8" s="484" t="s">
        <v>246</v>
      </c>
      <c r="C8" s="482"/>
      <c r="D8" s="484" t="s">
        <v>246</v>
      </c>
      <c r="E8" s="484"/>
      <c r="F8" s="485" t="s">
        <v>246</v>
      </c>
      <c r="G8" s="482"/>
      <c r="H8" s="243"/>
      <c r="I8" s="214" t="s">
        <v>246</v>
      </c>
      <c r="J8" s="214" t="s">
        <v>246</v>
      </c>
      <c r="K8" s="484" t="s">
        <v>246</v>
      </c>
      <c r="L8" s="484"/>
      <c r="M8" s="484" t="s">
        <v>246</v>
      </c>
      <c r="N8" s="482"/>
      <c r="O8" s="425" t="s">
        <v>246</v>
      </c>
      <c r="P8" s="482"/>
      <c r="Q8" s="482"/>
      <c r="R8" s="214" t="s">
        <v>246</v>
      </c>
      <c r="S8" s="211"/>
      <c r="T8" s="211"/>
      <c r="U8" s="214"/>
      <c r="V8" s="211"/>
      <c r="W8" s="232"/>
      <c r="X8" s="211" t="s">
        <v>246</v>
      </c>
      <c r="Y8" s="236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</row>
    <row r="9" spans="1:62" s="196" customFormat="1" ht="24">
      <c r="A9" s="216" t="s">
        <v>116</v>
      </c>
      <c r="B9" s="484">
        <v>18838160</v>
      </c>
      <c r="C9" s="482"/>
      <c r="D9" s="484">
        <v>16024433.47</v>
      </c>
      <c r="E9" s="482"/>
      <c r="F9" s="484">
        <v>0</v>
      </c>
      <c r="G9" s="482"/>
      <c r="H9" s="243"/>
      <c r="I9" s="217">
        <f>SUM(D9:H9)</f>
        <v>16024433.47</v>
      </c>
      <c r="J9" s="214">
        <v>0</v>
      </c>
      <c r="K9" s="484">
        <v>0</v>
      </c>
      <c r="L9" s="484"/>
      <c r="M9" s="484">
        <v>0</v>
      </c>
      <c r="N9" s="484"/>
      <c r="O9" s="484">
        <v>0</v>
      </c>
      <c r="P9" s="482"/>
      <c r="Q9" s="482"/>
      <c r="R9" s="211">
        <v>0</v>
      </c>
      <c r="S9" s="218">
        <v>0</v>
      </c>
      <c r="T9" s="214">
        <v>0</v>
      </c>
      <c r="U9" s="211">
        <v>0</v>
      </c>
      <c r="V9" s="211">
        <v>0</v>
      </c>
      <c r="W9" s="232">
        <v>0</v>
      </c>
      <c r="X9" s="211">
        <v>16024433.47</v>
      </c>
      <c r="Y9" s="236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</row>
    <row r="10" spans="1:62" s="196" customFormat="1" ht="24">
      <c r="A10" s="219" t="s">
        <v>259</v>
      </c>
      <c r="B10" s="484">
        <v>2624640</v>
      </c>
      <c r="C10" s="482"/>
      <c r="D10" s="484">
        <v>2624640</v>
      </c>
      <c r="E10" s="482"/>
      <c r="F10" s="484">
        <v>0</v>
      </c>
      <c r="G10" s="482"/>
      <c r="H10" s="243"/>
      <c r="I10" s="217">
        <f aca="true" t="shared" si="0" ref="I10:I19">SUM(D10:H10)</f>
        <v>2624640</v>
      </c>
      <c r="J10" s="211">
        <v>2624640</v>
      </c>
      <c r="K10" s="485">
        <v>0</v>
      </c>
      <c r="L10" s="482"/>
      <c r="M10" s="484">
        <v>0</v>
      </c>
      <c r="N10" s="484"/>
      <c r="O10" s="484">
        <v>0</v>
      </c>
      <c r="P10" s="484"/>
      <c r="Q10" s="484"/>
      <c r="R10" s="214">
        <v>0</v>
      </c>
      <c r="S10" s="210">
        <v>0</v>
      </c>
      <c r="T10" s="211">
        <v>0</v>
      </c>
      <c r="U10" s="218">
        <v>0</v>
      </c>
      <c r="V10" s="211">
        <v>0</v>
      </c>
      <c r="W10" s="232">
        <v>0</v>
      </c>
      <c r="X10" s="211">
        <v>0</v>
      </c>
      <c r="Y10" s="236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</row>
    <row r="11" spans="1:62" s="194" customFormat="1" ht="24">
      <c r="A11" s="216" t="s">
        <v>260</v>
      </c>
      <c r="B11" s="485">
        <v>10327940</v>
      </c>
      <c r="C11" s="482"/>
      <c r="D11" s="484">
        <v>10074091</v>
      </c>
      <c r="E11" s="482"/>
      <c r="F11" s="484">
        <v>0</v>
      </c>
      <c r="G11" s="484"/>
      <c r="H11" s="214"/>
      <c r="I11" s="217">
        <f t="shared" si="0"/>
        <v>10074091</v>
      </c>
      <c r="J11" s="211">
        <v>4212145</v>
      </c>
      <c r="K11" s="484">
        <v>0</v>
      </c>
      <c r="L11" s="482"/>
      <c r="M11" s="484">
        <v>2419986</v>
      </c>
      <c r="N11" s="482"/>
      <c r="O11" s="485">
        <v>681240</v>
      </c>
      <c r="P11" s="482"/>
      <c r="Q11" s="482"/>
      <c r="R11" s="214">
        <v>1399620</v>
      </c>
      <c r="S11" s="214">
        <v>1361100</v>
      </c>
      <c r="T11" s="214">
        <v>0</v>
      </c>
      <c r="U11" s="214">
        <v>0</v>
      </c>
      <c r="V11" s="214">
        <v>0</v>
      </c>
      <c r="W11" s="245">
        <v>0</v>
      </c>
      <c r="X11" s="211">
        <v>0</v>
      </c>
      <c r="Y11" s="239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</row>
    <row r="12" spans="1:62" s="194" customFormat="1" ht="24">
      <c r="A12" s="219" t="s">
        <v>102</v>
      </c>
      <c r="B12" s="484">
        <v>1179000</v>
      </c>
      <c r="C12" s="482"/>
      <c r="D12" s="484">
        <v>1083180</v>
      </c>
      <c r="E12" s="482"/>
      <c r="F12" s="484">
        <v>0</v>
      </c>
      <c r="G12" s="484"/>
      <c r="H12" s="214"/>
      <c r="I12" s="217">
        <f t="shared" si="0"/>
        <v>1083180</v>
      </c>
      <c r="J12" s="211">
        <v>443520</v>
      </c>
      <c r="K12" s="484">
        <v>0</v>
      </c>
      <c r="L12" s="482"/>
      <c r="M12" s="484">
        <v>262790</v>
      </c>
      <c r="N12" s="482"/>
      <c r="O12" s="485">
        <v>38130</v>
      </c>
      <c r="P12" s="482"/>
      <c r="Q12" s="482"/>
      <c r="R12" s="214">
        <v>196870</v>
      </c>
      <c r="S12" s="214">
        <v>141870</v>
      </c>
      <c r="T12" s="214">
        <v>0</v>
      </c>
      <c r="U12" s="214">
        <v>0</v>
      </c>
      <c r="V12" s="214">
        <v>0</v>
      </c>
      <c r="W12" s="245">
        <v>0</v>
      </c>
      <c r="X12" s="211">
        <v>0</v>
      </c>
      <c r="Y12" s="239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</row>
    <row r="13" spans="1:62" s="194" customFormat="1" ht="24">
      <c r="A13" s="219" t="s">
        <v>262</v>
      </c>
      <c r="B13" s="484">
        <v>4039070</v>
      </c>
      <c r="C13" s="482"/>
      <c r="D13" s="484">
        <v>2499572.33</v>
      </c>
      <c r="E13" s="482"/>
      <c r="F13" s="484">
        <v>0</v>
      </c>
      <c r="G13" s="484"/>
      <c r="H13" s="214"/>
      <c r="I13" s="217">
        <f t="shared" si="0"/>
        <v>2499572.33</v>
      </c>
      <c r="J13" s="211">
        <v>735428.07</v>
      </c>
      <c r="K13" s="484">
        <v>99324</v>
      </c>
      <c r="L13" s="482"/>
      <c r="M13" s="484">
        <v>762870.5</v>
      </c>
      <c r="N13" s="482"/>
      <c r="O13" s="485">
        <v>332942</v>
      </c>
      <c r="P13" s="482"/>
      <c r="Q13" s="482"/>
      <c r="R13" s="214">
        <v>25104</v>
      </c>
      <c r="S13" s="214">
        <v>148093.76</v>
      </c>
      <c r="T13" s="214">
        <v>30000</v>
      </c>
      <c r="U13" s="214">
        <v>304477</v>
      </c>
      <c r="V13" s="214">
        <v>0</v>
      </c>
      <c r="W13" s="245">
        <v>61333</v>
      </c>
      <c r="X13" s="211">
        <v>0</v>
      </c>
      <c r="Y13" s="239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</row>
    <row r="14" spans="1:62" s="194" customFormat="1" ht="24">
      <c r="A14" s="219" t="s">
        <v>119</v>
      </c>
      <c r="B14" s="484">
        <v>2524180</v>
      </c>
      <c r="C14" s="482"/>
      <c r="D14" s="484">
        <v>2029699.7</v>
      </c>
      <c r="E14" s="482"/>
      <c r="F14" s="484">
        <v>40000</v>
      </c>
      <c r="G14" s="484"/>
      <c r="H14" s="214"/>
      <c r="I14" s="217">
        <f t="shared" si="0"/>
        <v>2069699.7</v>
      </c>
      <c r="J14" s="211">
        <v>453042</v>
      </c>
      <c r="K14" s="484">
        <v>0</v>
      </c>
      <c r="L14" s="482"/>
      <c r="M14" s="484">
        <v>1156890.7</v>
      </c>
      <c r="N14" s="482"/>
      <c r="O14" s="485">
        <v>232657</v>
      </c>
      <c r="P14" s="482"/>
      <c r="Q14" s="482"/>
      <c r="R14" s="214">
        <v>40000</v>
      </c>
      <c r="S14" s="214">
        <v>187110</v>
      </c>
      <c r="T14" s="214">
        <v>0</v>
      </c>
      <c r="U14" s="214">
        <v>0</v>
      </c>
      <c r="V14" s="214">
        <v>0</v>
      </c>
      <c r="W14" s="245">
        <v>0</v>
      </c>
      <c r="X14" s="211">
        <v>0</v>
      </c>
      <c r="Y14" s="239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</row>
    <row r="15" spans="1:62" s="194" customFormat="1" ht="24">
      <c r="A15" s="219" t="s">
        <v>264</v>
      </c>
      <c r="B15" s="484">
        <v>477000</v>
      </c>
      <c r="C15" s="482"/>
      <c r="D15" s="484">
        <v>422239.88</v>
      </c>
      <c r="E15" s="482"/>
      <c r="F15" s="484">
        <v>0</v>
      </c>
      <c r="G15" s="484"/>
      <c r="H15" s="214"/>
      <c r="I15" s="217">
        <f t="shared" si="0"/>
        <v>422239.88</v>
      </c>
      <c r="J15" s="211">
        <v>422239.88</v>
      </c>
      <c r="K15" s="484">
        <v>0</v>
      </c>
      <c r="L15" s="482"/>
      <c r="M15" s="484">
        <v>0</v>
      </c>
      <c r="N15" s="482"/>
      <c r="O15" s="485">
        <v>0</v>
      </c>
      <c r="P15" s="482"/>
      <c r="Q15" s="482"/>
      <c r="R15" s="214">
        <v>0</v>
      </c>
      <c r="S15" s="214">
        <v>0</v>
      </c>
      <c r="T15" s="214">
        <v>0</v>
      </c>
      <c r="U15" s="214">
        <v>0</v>
      </c>
      <c r="V15" s="214">
        <v>0</v>
      </c>
      <c r="W15" s="245">
        <v>0</v>
      </c>
      <c r="X15" s="211">
        <v>0</v>
      </c>
      <c r="Y15" s="239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</row>
    <row r="16" spans="1:62" s="194" customFormat="1" ht="24">
      <c r="A16" s="219" t="s">
        <v>266</v>
      </c>
      <c r="B16" s="484">
        <v>638700</v>
      </c>
      <c r="C16" s="482"/>
      <c r="D16" s="484">
        <v>567200</v>
      </c>
      <c r="E16" s="482"/>
      <c r="F16" s="484">
        <v>0</v>
      </c>
      <c r="G16" s="484"/>
      <c r="H16" s="214"/>
      <c r="I16" s="217">
        <f t="shared" si="0"/>
        <v>567200</v>
      </c>
      <c r="J16" s="211">
        <v>47900</v>
      </c>
      <c r="K16" s="484">
        <v>0</v>
      </c>
      <c r="L16" s="482"/>
      <c r="M16" s="484">
        <v>0</v>
      </c>
      <c r="N16" s="482"/>
      <c r="O16" s="485">
        <v>0</v>
      </c>
      <c r="P16" s="482"/>
      <c r="Q16" s="482"/>
      <c r="R16" s="214">
        <v>0</v>
      </c>
      <c r="S16" s="214">
        <v>519300</v>
      </c>
      <c r="T16" s="214">
        <v>0</v>
      </c>
      <c r="U16" s="214">
        <v>0</v>
      </c>
      <c r="V16" s="214">
        <v>0</v>
      </c>
      <c r="W16" s="245">
        <v>0</v>
      </c>
      <c r="X16" s="211">
        <v>0</v>
      </c>
      <c r="Y16" s="239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</row>
    <row r="17" spans="1:62" s="194" customFormat="1" ht="24">
      <c r="A17" s="219" t="s">
        <v>121</v>
      </c>
      <c r="B17" s="484">
        <v>7617300</v>
      </c>
      <c r="C17" s="482"/>
      <c r="D17" s="484">
        <v>6874010</v>
      </c>
      <c r="E17" s="482"/>
      <c r="F17" s="484">
        <v>4490000</v>
      </c>
      <c r="G17" s="484"/>
      <c r="H17" s="214">
        <v>2308960</v>
      </c>
      <c r="I17" s="217">
        <f t="shared" si="0"/>
        <v>13672970</v>
      </c>
      <c r="J17" s="211">
        <v>0</v>
      </c>
      <c r="K17" s="484">
        <v>0</v>
      </c>
      <c r="L17" s="482"/>
      <c r="M17" s="484">
        <v>193000</v>
      </c>
      <c r="N17" s="482"/>
      <c r="O17" s="485">
        <v>0</v>
      </c>
      <c r="P17" s="482"/>
      <c r="Q17" s="482"/>
      <c r="R17" s="214">
        <v>0</v>
      </c>
      <c r="S17" s="214">
        <v>871800</v>
      </c>
      <c r="T17" s="214">
        <v>0</v>
      </c>
      <c r="U17" s="214">
        <v>0</v>
      </c>
      <c r="V17" s="214">
        <f>2308960+10299210</f>
        <v>12608170</v>
      </c>
      <c r="W17" s="245">
        <v>0</v>
      </c>
      <c r="X17" s="211">
        <v>0</v>
      </c>
      <c r="Y17" s="239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</row>
    <row r="18" spans="1:62" s="194" customFormat="1" ht="24">
      <c r="A18" s="219" t="s">
        <v>268</v>
      </c>
      <c r="B18" s="484">
        <v>25000</v>
      </c>
      <c r="C18" s="482"/>
      <c r="D18" s="484">
        <v>20000</v>
      </c>
      <c r="E18" s="482"/>
      <c r="F18" s="484">
        <v>0</v>
      </c>
      <c r="G18" s="484"/>
      <c r="H18" s="214"/>
      <c r="I18" s="217">
        <f t="shared" si="0"/>
        <v>20000</v>
      </c>
      <c r="J18" s="211">
        <v>20000</v>
      </c>
      <c r="K18" s="484">
        <v>0</v>
      </c>
      <c r="L18" s="482"/>
      <c r="M18" s="484">
        <v>0</v>
      </c>
      <c r="N18" s="482"/>
      <c r="O18" s="485">
        <v>0</v>
      </c>
      <c r="P18" s="482"/>
      <c r="Q18" s="482"/>
      <c r="R18" s="214">
        <v>0</v>
      </c>
      <c r="S18" s="214">
        <v>0</v>
      </c>
      <c r="T18" s="214">
        <v>0</v>
      </c>
      <c r="U18" s="214">
        <v>0</v>
      </c>
      <c r="V18" s="214">
        <v>0</v>
      </c>
      <c r="W18" s="245">
        <v>0</v>
      </c>
      <c r="X18" s="211">
        <v>0</v>
      </c>
      <c r="Y18" s="239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</row>
    <row r="19" spans="1:62" s="201" customFormat="1" ht="24">
      <c r="A19" s="219" t="s">
        <v>270</v>
      </c>
      <c r="B19" s="484">
        <v>2320000</v>
      </c>
      <c r="C19" s="482"/>
      <c r="D19" s="484">
        <v>1977000</v>
      </c>
      <c r="E19" s="482"/>
      <c r="F19" s="484">
        <v>0</v>
      </c>
      <c r="G19" s="484"/>
      <c r="H19" s="214"/>
      <c r="I19" s="217">
        <f t="shared" si="0"/>
        <v>1977000</v>
      </c>
      <c r="J19" s="211">
        <v>0</v>
      </c>
      <c r="K19" s="484">
        <v>0</v>
      </c>
      <c r="L19" s="482"/>
      <c r="M19" s="484">
        <v>1977000</v>
      </c>
      <c r="N19" s="482"/>
      <c r="O19" s="485">
        <v>0</v>
      </c>
      <c r="P19" s="482"/>
      <c r="Q19" s="482"/>
      <c r="R19" s="214">
        <v>0</v>
      </c>
      <c r="S19" s="214">
        <v>0</v>
      </c>
      <c r="T19" s="214">
        <v>0</v>
      </c>
      <c r="U19" s="214">
        <v>0</v>
      </c>
      <c r="V19" s="214">
        <v>0</v>
      </c>
      <c r="W19" s="245">
        <v>0</v>
      </c>
      <c r="X19" s="211">
        <v>0</v>
      </c>
      <c r="Y19" s="241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</row>
    <row r="20" spans="1:25" s="203" customFormat="1" ht="24">
      <c r="A20" s="229" t="s">
        <v>280</v>
      </c>
      <c r="B20" s="481">
        <v>50610990</v>
      </c>
      <c r="C20" s="482"/>
      <c r="D20" s="481">
        <v>44196066.38</v>
      </c>
      <c r="E20" s="481"/>
      <c r="F20" s="481">
        <v>4530000</v>
      </c>
      <c r="G20" s="481"/>
      <c r="H20" s="220">
        <f>SUM(H9:H19)</f>
        <v>2308960</v>
      </c>
      <c r="I20" s="220">
        <f>SUM(I9:I19)</f>
        <v>51035026.38</v>
      </c>
      <c r="J20" s="221">
        <v>8958914.95</v>
      </c>
      <c r="K20" s="481">
        <v>99324</v>
      </c>
      <c r="L20" s="482"/>
      <c r="M20" s="481">
        <v>6772537.2</v>
      </c>
      <c r="N20" s="482"/>
      <c r="O20" s="486">
        <v>1284969</v>
      </c>
      <c r="P20" s="482"/>
      <c r="Q20" s="482"/>
      <c r="R20" s="220">
        <v>1661594</v>
      </c>
      <c r="S20" s="220">
        <v>3229273.76</v>
      </c>
      <c r="T20" s="220">
        <v>30000</v>
      </c>
      <c r="U20" s="220">
        <v>304477</v>
      </c>
      <c r="V20" s="220">
        <f>SUM(V9:V19)</f>
        <v>12608170</v>
      </c>
      <c r="W20" s="246">
        <v>61333</v>
      </c>
      <c r="X20" s="223">
        <v>16024433.47</v>
      </c>
      <c r="Y20" s="202"/>
    </row>
    <row r="21" spans="1:24" ht="24">
      <c r="A21" s="224" t="s">
        <v>281</v>
      </c>
      <c r="B21" s="485" t="s">
        <v>246</v>
      </c>
      <c r="C21" s="482"/>
      <c r="D21" s="485" t="s">
        <v>246</v>
      </c>
      <c r="E21" s="482"/>
      <c r="F21" s="485" t="s">
        <v>246</v>
      </c>
      <c r="G21" s="482"/>
      <c r="H21" s="243"/>
      <c r="I21" s="214" t="s">
        <v>246</v>
      </c>
      <c r="J21" s="214" t="s">
        <v>246</v>
      </c>
      <c r="K21" s="484" t="s">
        <v>246</v>
      </c>
      <c r="L21" s="482"/>
      <c r="M21" s="484" t="s">
        <v>246</v>
      </c>
      <c r="N21" s="482"/>
      <c r="O21" s="484" t="s">
        <v>246</v>
      </c>
      <c r="P21" s="482"/>
      <c r="Q21" s="482"/>
      <c r="R21" s="214" t="s">
        <v>246</v>
      </c>
      <c r="S21" s="214" t="s">
        <v>246</v>
      </c>
      <c r="T21" s="214" t="s">
        <v>246</v>
      </c>
      <c r="U21" s="214" t="s">
        <v>246</v>
      </c>
      <c r="V21" s="214" t="s">
        <v>246</v>
      </c>
      <c r="W21" s="232" t="s">
        <v>246</v>
      </c>
      <c r="X21" s="214" t="s">
        <v>246</v>
      </c>
    </row>
    <row r="22" spans="1:24" ht="24">
      <c r="A22" s="191" t="s">
        <v>285</v>
      </c>
      <c r="B22" s="484">
        <v>530000</v>
      </c>
      <c r="C22" s="482"/>
      <c r="D22" s="484">
        <v>540904.85</v>
      </c>
      <c r="E22" s="482"/>
      <c r="F22" s="484">
        <v>0</v>
      </c>
      <c r="G22" s="482"/>
      <c r="H22" s="243"/>
      <c r="I22" s="214">
        <v>540904.85</v>
      </c>
      <c r="J22" s="214">
        <v>0</v>
      </c>
      <c r="K22" s="484">
        <v>0</v>
      </c>
      <c r="L22" s="482"/>
      <c r="M22" s="484">
        <v>0</v>
      </c>
      <c r="N22" s="482"/>
      <c r="O22" s="484">
        <v>0</v>
      </c>
      <c r="P22" s="482"/>
      <c r="Q22" s="482"/>
      <c r="R22" s="214">
        <v>0</v>
      </c>
      <c r="S22" s="214">
        <v>0</v>
      </c>
      <c r="T22" s="214">
        <v>0</v>
      </c>
      <c r="U22" s="214">
        <v>0</v>
      </c>
      <c r="V22" s="214">
        <v>0</v>
      </c>
      <c r="W22" s="232">
        <v>0</v>
      </c>
      <c r="X22" s="214">
        <v>0</v>
      </c>
    </row>
    <row r="23" spans="1:24" ht="48">
      <c r="A23" s="191" t="s">
        <v>286</v>
      </c>
      <c r="B23" s="484">
        <v>20000</v>
      </c>
      <c r="C23" s="482"/>
      <c r="D23" s="484">
        <v>103010</v>
      </c>
      <c r="E23" s="482"/>
      <c r="F23" s="484">
        <v>0</v>
      </c>
      <c r="G23" s="482"/>
      <c r="H23" s="243"/>
      <c r="I23" s="214">
        <v>103010</v>
      </c>
      <c r="J23" s="214">
        <v>0</v>
      </c>
      <c r="K23" s="484">
        <v>0</v>
      </c>
      <c r="L23" s="482"/>
      <c r="M23" s="484">
        <v>0</v>
      </c>
      <c r="N23" s="482"/>
      <c r="O23" s="484">
        <v>0</v>
      </c>
      <c r="P23" s="482"/>
      <c r="Q23" s="482"/>
      <c r="R23" s="214">
        <v>0</v>
      </c>
      <c r="S23" s="214">
        <v>0</v>
      </c>
      <c r="T23" s="214">
        <v>0</v>
      </c>
      <c r="U23" s="214">
        <v>0</v>
      </c>
      <c r="V23" s="214">
        <v>0</v>
      </c>
      <c r="W23" s="232">
        <v>0</v>
      </c>
      <c r="X23" s="214">
        <v>0</v>
      </c>
    </row>
    <row r="24" spans="1:24" ht="24">
      <c r="A24" s="191" t="s">
        <v>287</v>
      </c>
      <c r="B24" s="484">
        <v>220000</v>
      </c>
      <c r="C24" s="482"/>
      <c r="D24" s="484">
        <v>172320.24</v>
      </c>
      <c r="E24" s="482"/>
      <c r="F24" s="484">
        <v>0</v>
      </c>
      <c r="G24" s="482"/>
      <c r="H24" s="243"/>
      <c r="I24" s="214">
        <v>172320.24</v>
      </c>
      <c r="J24" s="214">
        <v>0</v>
      </c>
      <c r="K24" s="484">
        <v>0</v>
      </c>
      <c r="L24" s="482"/>
      <c r="M24" s="484">
        <v>0</v>
      </c>
      <c r="N24" s="482"/>
      <c r="O24" s="484">
        <v>0</v>
      </c>
      <c r="P24" s="482"/>
      <c r="Q24" s="482"/>
      <c r="R24" s="214">
        <v>0</v>
      </c>
      <c r="S24" s="214">
        <v>0</v>
      </c>
      <c r="T24" s="214">
        <v>0</v>
      </c>
      <c r="U24" s="214">
        <v>0</v>
      </c>
      <c r="V24" s="214">
        <v>0</v>
      </c>
      <c r="W24" s="232">
        <v>0</v>
      </c>
      <c r="X24" s="214">
        <v>0</v>
      </c>
    </row>
    <row r="25" spans="1:24" ht="24">
      <c r="A25" s="191" t="s">
        <v>288</v>
      </c>
      <c r="B25" s="484">
        <v>200000</v>
      </c>
      <c r="C25" s="482"/>
      <c r="D25" s="484">
        <v>23640</v>
      </c>
      <c r="E25" s="482"/>
      <c r="F25" s="484">
        <v>0</v>
      </c>
      <c r="G25" s="482"/>
      <c r="H25" s="243"/>
      <c r="I25" s="214">
        <v>23640</v>
      </c>
      <c r="J25" s="214">
        <v>0</v>
      </c>
      <c r="K25" s="484">
        <v>0</v>
      </c>
      <c r="L25" s="482"/>
      <c r="M25" s="484">
        <v>0</v>
      </c>
      <c r="N25" s="482"/>
      <c r="O25" s="484">
        <v>0</v>
      </c>
      <c r="P25" s="482"/>
      <c r="Q25" s="482"/>
      <c r="R25" s="214">
        <v>0</v>
      </c>
      <c r="S25" s="214">
        <v>0</v>
      </c>
      <c r="T25" s="214">
        <v>0</v>
      </c>
      <c r="U25" s="214">
        <v>0</v>
      </c>
      <c r="V25" s="214">
        <v>0</v>
      </c>
      <c r="W25" s="232">
        <v>0</v>
      </c>
      <c r="X25" s="214">
        <v>0</v>
      </c>
    </row>
    <row r="26" spans="1:24" ht="24">
      <c r="A26" s="191" t="s">
        <v>289</v>
      </c>
      <c r="B26" s="484">
        <v>20000000</v>
      </c>
      <c r="C26" s="482"/>
      <c r="D26" s="484">
        <v>23289626.68</v>
      </c>
      <c r="E26" s="482"/>
      <c r="F26" s="484">
        <v>0</v>
      </c>
      <c r="G26" s="482"/>
      <c r="H26" s="243"/>
      <c r="I26" s="214">
        <v>23289626.68</v>
      </c>
      <c r="J26" s="214">
        <v>0</v>
      </c>
      <c r="K26" s="484">
        <v>0</v>
      </c>
      <c r="L26" s="482"/>
      <c r="M26" s="484">
        <v>0</v>
      </c>
      <c r="N26" s="482"/>
      <c r="O26" s="484">
        <v>0</v>
      </c>
      <c r="P26" s="482"/>
      <c r="Q26" s="482"/>
      <c r="R26" s="214">
        <v>0</v>
      </c>
      <c r="S26" s="214">
        <v>0</v>
      </c>
      <c r="T26" s="214">
        <v>0</v>
      </c>
      <c r="U26" s="214">
        <v>0</v>
      </c>
      <c r="V26" s="214">
        <v>0</v>
      </c>
      <c r="W26" s="232">
        <v>0</v>
      </c>
      <c r="X26" s="214">
        <v>0</v>
      </c>
    </row>
    <row r="27" spans="1:24" ht="24">
      <c r="A27" s="191" t="s">
        <v>290</v>
      </c>
      <c r="B27" s="484">
        <v>29640990</v>
      </c>
      <c r="C27" s="482"/>
      <c r="D27" s="484">
        <v>28347146</v>
      </c>
      <c r="E27" s="482"/>
      <c r="F27" s="484">
        <v>0</v>
      </c>
      <c r="G27" s="482"/>
      <c r="H27" s="243"/>
      <c r="I27" s="214">
        <v>28347146</v>
      </c>
      <c r="J27" s="214">
        <v>0</v>
      </c>
      <c r="K27" s="484">
        <v>0</v>
      </c>
      <c r="L27" s="482"/>
      <c r="M27" s="484">
        <v>0</v>
      </c>
      <c r="N27" s="482"/>
      <c r="O27" s="484">
        <v>0</v>
      </c>
      <c r="P27" s="482"/>
      <c r="Q27" s="482"/>
      <c r="R27" s="214">
        <v>0</v>
      </c>
      <c r="S27" s="214">
        <v>0</v>
      </c>
      <c r="T27" s="214">
        <v>0</v>
      </c>
      <c r="U27" s="214">
        <v>0</v>
      </c>
      <c r="V27" s="214">
        <v>0</v>
      </c>
      <c r="W27" s="232">
        <v>0</v>
      </c>
      <c r="X27" s="214">
        <v>0</v>
      </c>
    </row>
    <row r="28" spans="1:24" ht="48">
      <c r="A28" s="191" t="s">
        <v>263</v>
      </c>
      <c r="B28" s="484">
        <v>0</v>
      </c>
      <c r="C28" s="482"/>
      <c r="D28" s="484">
        <v>0</v>
      </c>
      <c r="E28" s="482"/>
      <c r="F28" s="484">
        <v>4530000</v>
      </c>
      <c r="G28" s="482"/>
      <c r="H28" s="243"/>
      <c r="I28" s="214">
        <v>4530000</v>
      </c>
      <c r="J28" s="214">
        <v>0</v>
      </c>
      <c r="K28" s="484">
        <v>0</v>
      </c>
      <c r="L28" s="482"/>
      <c r="M28" s="484">
        <v>0</v>
      </c>
      <c r="N28" s="482"/>
      <c r="O28" s="484">
        <v>0</v>
      </c>
      <c r="P28" s="482"/>
      <c r="Q28" s="482"/>
      <c r="R28" s="214">
        <v>0</v>
      </c>
      <c r="S28" s="214">
        <v>0</v>
      </c>
      <c r="T28" s="214">
        <v>0</v>
      </c>
      <c r="U28" s="214">
        <v>0</v>
      </c>
      <c r="V28" s="214">
        <v>0</v>
      </c>
      <c r="W28" s="232">
        <v>0</v>
      </c>
      <c r="X28" s="214">
        <v>0</v>
      </c>
    </row>
    <row r="29" spans="1:25" s="21" customFormat="1" ht="24">
      <c r="A29" s="228" t="s">
        <v>282</v>
      </c>
      <c r="B29" s="481">
        <v>50610990</v>
      </c>
      <c r="C29" s="483"/>
      <c r="D29" s="481">
        <v>52476647.82</v>
      </c>
      <c r="E29" s="483"/>
      <c r="F29" s="481">
        <v>4530000</v>
      </c>
      <c r="G29" s="483"/>
      <c r="H29" s="244"/>
      <c r="I29" s="220">
        <f>SUM(I22:I28)</f>
        <v>57006647.769999996</v>
      </c>
      <c r="J29" s="220">
        <v>0</v>
      </c>
      <c r="K29" s="481">
        <v>0</v>
      </c>
      <c r="L29" s="483"/>
      <c r="M29" s="481">
        <v>0</v>
      </c>
      <c r="N29" s="483"/>
      <c r="O29" s="481">
        <v>0</v>
      </c>
      <c r="P29" s="483"/>
      <c r="Q29" s="483"/>
      <c r="R29" s="220">
        <v>0</v>
      </c>
      <c r="S29" s="220">
        <v>0</v>
      </c>
      <c r="T29" s="220">
        <v>0</v>
      </c>
      <c r="U29" s="220">
        <v>0</v>
      </c>
      <c r="V29" s="220">
        <v>0</v>
      </c>
      <c r="W29" s="235">
        <v>0</v>
      </c>
      <c r="X29" s="220">
        <v>0</v>
      </c>
      <c r="Y29" s="199"/>
    </row>
    <row r="30" spans="1:24" ht="25.5" customHeight="1">
      <c r="A30" s="227" t="s">
        <v>283</v>
      </c>
      <c r="B30" s="226"/>
      <c r="C30" s="225"/>
      <c r="D30" s="481" t="s">
        <v>246</v>
      </c>
      <c r="E30" s="482"/>
      <c r="F30" s="481" t="s">
        <v>246</v>
      </c>
      <c r="G30" s="482"/>
      <c r="H30" s="243"/>
      <c r="I30" s="220">
        <f>+I29-I20</f>
        <v>5971621.389999993</v>
      </c>
      <c r="J30" s="220" t="s">
        <v>246</v>
      </c>
      <c r="K30" s="481" t="s">
        <v>246</v>
      </c>
      <c r="L30" s="482"/>
      <c r="M30" s="481" t="s">
        <v>246</v>
      </c>
      <c r="N30" s="482"/>
      <c r="O30" s="481" t="s">
        <v>246</v>
      </c>
      <c r="P30" s="482"/>
      <c r="Q30" s="482"/>
      <c r="R30" s="220" t="s">
        <v>246</v>
      </c>
      <c r="S30" s="220" t="s">
        <v>246</v>
      </c>
      <c r="T30" s="220" t="s">
        <v>246</v>
      </c>
      <c r="U30" s="220" t="s">
        <v>246</v>
      </c>
      <c r="V30" s="220" t="s">
        <v>246</v>
      </c>
      <c r="W30" s="235" t="s">
        <v>246</v>
      </c>
      <c r="X30" s="220" t="s">
        <v>246</v>
      </c>
    </row>
    <row r="31" ht="0" customHeight="1" hidden="1"/>
  </sheetData>
  <sheetProtection/>
  <mergeCells count="146">
    <mergeCell ref="A2:X2"/>
    <mergeCell ref="A3:X3"/>
    <mergeCell ref="A4:X4"/>
    <mergeCell ref="B6:C6"/>
    <mergeCell ref="D6:E6"/>
    <mergeCell ref="F6:G6"/>
    <mergeCell ref="K6:L6"/>
    <mergeCell ref="M6:N6"/>
    <mergeCell ref="O6:Q6"/>
    <mergeCell ref="D13:E13"/>
    <mergeCell ref="F13:G13"/>
    <mergeCell ref="B12:C12"/>
    <mergeCell ref="D12:E12"/>
    <mergeCell ref="F12:G12"/>
    <mergeCell ref="K13:L13"/>
    <mergeCell ref="M13:N13"/>
    <mergeCell ref="O13:Q13"/>
    <mergeCell ref="B9:C9"/>
    <mergeCell ref="D9:E9"/>
    <mergeCell ref="F9:G9"/>
    <mergeCell ref="B11:C11"/>
    <mergeCell ref="D11:E11"/>
    <mergeCell ref="F11:G11"/>
    <mergeCell ref="B10:C10"/>
    <mergeCell ref="D10:E10"/>
    <mergeCell ref="F10:G10"/>
    <mergeCell ref="B13:C13"/>
    <mergeCell ref="K10:L10"/>
    <mergeCell ref="M10:N10"/>
    <mergeCell ref="O10:Q10"/>
    <mergeCell ref="K11:L11"/>
    <mergeCell ref="M11:N11"/>
    <mergeCell ref="O11:Q11"/>
    <mergeCell ref="B15:C15"/>
    <mergeCell ref="D15:E15"/>
    <mergeCell ref="F15:G15"/>
    <mergeCell ref="B14:C14"/>
    <mergeCell ref="D14:E14"/>
    <mergeCell ref="F14:G14"/>
    <mergeCell ref="K14:L14"/>
    <mergeCell ref="M14:N14"/>
    <mergeCell ref="O14:Q14"/>
    <mergeCell ref="K15:L15"/>
    <mergeCell ref="M15:N15"/>
    <mergeCell ref="O15:Q15"/>
    <mergeCell ref="B17:C17"/>
    <mergeCell ref="D17:E17"/>
    <mergeCell ref="F17:G17"/>
    <mergeCell ref="B16:C16"/>
    <mergeCell ref="D16:E16"/>
    <mergeCell ref="F16:G16"/>
    <mergeCell ref="K16:L16"/>
    <mergeCell ref="M16:N16"/>
    <mergeCell ref="O16:Q16"/>
    <mergeCell ref="K17:L17"/>
    <mergeCell ref="M17:N17"/>
    <mergeCell ref="O17:Q17"/>
    <mergeCell ref="B19:C19"/>
    <mergeCell ref="D19:E19"/>
    <mergeCell ref="F19:G19"/>
    <mergeCell ref="B18:C18"/>
    <mergeCell ref="D18:E18"/>
    <mergeCell ref="F18:G18"/>
    <mergeCell ref="K18:L18"/>
    <mergeCell ref="M18:N18"/>
    <mergeCell ref="O18:Q18"/>
    <mergeCell ref="K19:L19"/>
    <mergeCell ref="M19:N19"/>
    <mergeCell ref="O19:Q19"/>
    <mergeCell ref="B20:C20"/>
    <mergeCell ref="D20:E20"/>
    <mergeCell ref="F20:G20"/>
    <mergeCell ref="K20:L20"/>
    <mergeCell ref="M20:N20"/>
    <mergeCell ref="O20:Q20"/>
    <mergeCell ref="K21:L21"/>
    <mergeCell ref="M21:N21"/>
    <mergeCell ref="O21:Q21"/>
    <mergeCell ref="B23:C23"/>
    <mergeCell ref="D23:E23"/>
    <mergeCell ref="F23:G23"/>
    <mergeCell ref="B22:C22"/>
    <mergeCell ref="D22:E22"/>
    <mergeCell ref="F22:G22"/>
    <mergeCell ref="B21:C21"/>
    <mergeCell ref="D21:E21"/>
    <mergeCell ref="F21:G21"/>
    <mergeCell ref="B25:C25"/>
    <mergeCell ref="D25:E25"/>
    <mergeCell ref="F25:G25"/>
    <mergeCell ref="B24:C24"/>
    <mergeCell ref="D24:E24"/>
    <mergeCell ref="F24:G24"/>
    <mergeCell ref="K25:L25"/>
    <mergeCell ref="M25:N25"/>
    <mergeCell ref="O25:Q25"/>
    <mergeCell ref="B27:C27"/>
    <mergeCell ref="D27:E27"/>
    <mergeCell ref="F27:G27"/>
    <mergeCell ref="B26:C26"/>
    <mergeCell ref="D26:E26"/>
    <mergeCell ref="F26:G26"/>
    <mergeCell ref="K26:L26"/>
    <mergeCell ref="M26:N26"/>
    <mergeCell ref="O26:Q26"/>
    <mergeCell ref="K27:L27"/>
    <mergeCell ref="M27:N27"/>
    <mergeCell ref="O27:Q27"/>
    <mergeCell ref="B29:C29"/>
    <mergeCell ref="D29:E29"/>
    <mergeCell ref="F29:G29"/>
    <mergeCell ref="B28:C28"/>
    <mergeCell ref="D28:E28"/>
    <mergeCell ref="F28:G28"/>
    <mergeCell ref="K28:L28"/>
    <mergeCell ref="M28:N28"/>
    <mergeCell ref="O28:Q28"/>
    <mergeCell ref="K29:L29"/>
    <mergeCell ref="M29:N29"/>
    <mergeCell ref="O29:Q29"/>
    <mergeCell ref="D30:E30"/>
    <mergeCell ref="F30:G30"/>
    <mergeCell ref="K22:L22"/>
    <mergeCell ref="M22:N22"/>
    <mergeCell ref="O22:Q22"/>
    <mergeCell ref="K23:L23"/>
    <mergeCell ref="M23:N23"/>
    <mergeCell ref="O23:Q23"/>
    <mergeCell ref="K24:L24"/>
    <mergeCell ref="M24:N24"/>
    <mergeCell ref="O24:Q24"/>
    <mergeCell ref="K30:L30"/>
    <mergeCell ref="M30:N30"/>
    <mergeCell ref="O30:Q30"/>
    <mergeCell ref="K12:L12"/>
    <mergeCell ref="M12:N12"/>
    <mergeCell ref="O12:Q12"/>
    <mergeCell ref="B8:C8"/>
    <mergeCell ref="D8:E8"/>
    <mergeCell ref="F8:G8"/>
    <mergeCell ref="K8:L8"/>
    <mergeCell ref="M8:N8"/>
    <mergeCell ref="O8:Q8"/>
    <mergeCell ref="K9:L9"/>
    <mergeCell ref="M9:N9"/>
    <mergeCell ref="O9:Q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4.28125" style="1" customWidth="1"/>
    <col min="2" max="2" width="5.28125" style="1" customWidth="1"/>
    <col min="3" max="3" width="27.57421875" style="1" customWidth="1"/>
    <col min="4" max="4" width="9.140625" style="2" customWidth="1"/>
    <col min="5" max="6" width="13.57421875" style="3" customWidth="1"/>
    <col min="7" max="16384" width="9.00390625" style="1" customWidth="1"/>
  </cols>
  <sheetData>
    <row r="1" spans="1:6" ht="24">
      <c r="A1" s="400" t="s">
        <v>1</v>
      </c>
      <c r="B1" s="400"/>
      <c r="C1" s="400"/>
      <c r="D1" s="400"/>
      <c r="E1" s="400"/>
      <c r="F1" s="400"/>
    </row>
    <row r="2" spans="1:6" ht="24">
      <c r="A2" s="400" t="s">
        <v>0</v>
      </c>
      <c r="B2" s="400"/>
      <c r="C2" s="400"/>
      <c r="D2" s="400"/>
      <c r="E2" s="400"/>
      <c r="F2" s="400"/>
    </row>
    <row r="3" spans="1:6" ht="24">
      <c r="A3" s="400" t="s">
        <v>2</v>
      </c>
      <c r="B3" s="400"/>
      <c r="C3" s="400"/>
      <c r="D3" s="400"/>
      <c r="E3" s="400"/>
      <c r="F3" s="400"/>
    </row>
    <row r="4" ht="24">
      <c r="A4" s="4" t="s">
        <v>3</v>
      </c>
    </row>
    <row r="5" ht="24">
      <c r="A5" s="4" t="s">
        <v>4</v>
      </c>
    </row>
    <row r="6" spans="2:6" ht="24">
      <c r="B6" s="4" t="s">
        <v>5</v>
      </c>
      <c r="D6" s="6" t="s">
        <v>8</v>
      </c>
      <c r="E6" s="7" t="s">
        <v>13</v>
      </c>
      <c r="F6" s="7" t="s">
        <v>14</v>
      </c>
    </row>
    <row r="7" spans="3:6" ht="24">
      <c r="C7" s="1" t="s">
        <v>7</v>
      </c>
      <c r="E7" s="3">
        <v>12392000</v>
      </c>
      <c r="F7" s="3">
        <v>12392000</v>
      </c>
    </row>
    <row r="8" spans="3:6" ht="24">
      <c r="C8" s="1" t="s">
        <v>6</v>
      </c>
      <c r="E8" s="3">
        <v>39876579.13</v>
      </c>
      <c r="F8" s="3">
        <v>33918948.78</v>
      </c>
    </row>
    <row r="9" spans="3:6" ht="24">
      <c r="C9" s="1" t="s">
        <v>9</v>
      </c>
      <c r="E9" s="3">
        <v>4027198.06</v>
      </c>
      <c r="F9" s="3">
        <v>3360489.83</v>
      </c>
    </row>
    <row r="10" spans="3:6" ht="24">
      <c r="C10" s="1" t="s">
        <v>10</v>
      </c>
      <c r="E10" s="3">
        <v>0</v>
      </c>
      <c r="F10" s="3">
        <v>3616</v>
      </c>
    </row>
    <row r="11" spans="3:6" ht="24">
      <c r="C11" s="1" t="s">
        <v>11</v>
      </c>
      <c r="E11" s="3">
        <v>0</v>
      </c>
      <c r="F11" s="3">
        <v>1073890</v>
      </c>
    </row>
    <row r="12" spans="3:6" ht="24">
      <c r="C12" s="1" t="s">
        <v>12</v>
      </c>
      <c r="E12" s="3">
        <v>107699.3</v>
      </c>
      <c r="F12" s="3">
        <v>151002.1</v>
      </c>
    </row>
    <row r="13" spans="1:6" ht="24.75" thickBot="1">
      <c r="A13" s="4" t="s">
        <v>15</v>
      </c>
      <c r="E13" s="5">
        <f>SUM(E7:E12)</f>
        <v>56403476.49</v>
      </c>
      <c r="F13" s="5">
        <f>SUM(F7:F12)</f>
        <v>50899946.71</v>
      </c>
    </row>
    <row r="14" ht="11.25" customHeight="1" thickTop="1"/>
    <row r="15" spans="1:2" ht="24">
      <c r="A15" s="4" t="s">
        <v>16</v>
      </c>
      <c r="B15" s="4"/>
    </row>
    <row r="16" spans="1:2" ht="24">
      <c r="A16" s="4"/>
      <c r="B16" s="4" t="s">
        <v>17</v>
      </c>
    </row>
    <row r="17" spans="3:6" ht="24">
      <c r="C17" s="1" t="s">
        <v>18</v>
      </c>
      <c r="E17" s="3">
        <v>3551808.4</v>
      </c>
      <c r="F17" s="3">
        <v>4605111.14</v>
      </c>
    </row>
    <row r="18" spans="3:6" ht="24">
      <c r="C18" s="1" t="s">
        <v>19</v>
      </c>
      <c r="E18" s="3">
        <v>0</v>
      </c>
      <c r="F18" s="3">
        <v>3616</v>
      </c>
    </row>
    <row r="19" spans="3:6" ht="24">
      <c r="C19" s="1" t="s">
        <v>20</v>
      </c>
      <c r="E19" s="9">
        <v>860327.57</v>
      </c>
      <c r="F19" s="9">
        <v>344980.54</v>
      </c>
    </row>
    <row r="20" spans="3:6" ht="24">
      <c r="C20" s="4" t="s">
        <v>22</v>
      </c>
      <c r="E20" s="8">
        <f>SUM(E17:E19)</f>
        <v>4412135.97</v>
      </c>
      <c r="F20" s="8">
        <f>SUM(F17:F19)</f>
        <v>4953707.68</v>
      </c>
    </row>
    <row r="21" ht="24">
      <c r="B21" s="4" t="s">
        <v>23</v>
      </c>
    </row>
    <row r="22" spans="3:6" ht="24">
      <c r="C22" s="1" t="s">
        <v>21</v>
      </c>
      <c r="E22" s="3">
        <v>2152000</v>
      </c>
      <c r="F22" s="3">
        <v>3432000</v>
      </c>
    </row>
    <row r="23" spans="3:6" ht="24">
      <c r="C23" s="4" t="s">
        <v>24</v>
      </c>
      <c r="E23" s="10">
        <v>2152000</v>
      </c>
      <c r="F23" s="10">
        <v>3432000</v>
      </c>
    </row>
    <row r="24" spans="2:6" ht="24">
      <c r="B24" s="4" t="s">
        <v>29</v>
      </c>
      <c r="C24" s="4"/>
      <c r="E24" s="8">
        <f>+E20+E23</f>
        <v>6564135.97</v>
      </c>
      <c r="F24" s="8">
        <f>+F20+F23</f>
        <v>8385707.68</v>
      </c>
    </row>
    <row r="25" ht="24">
      <c r="A25" s="4" t="s">
        <v>25</v>
      </c>
    </row>
    <row r="26" spans="2:6" ht="24">
      <c r="B26" s="1" t="s">
        <v>25</v>
      </c>
      <c r="E26" s="3">
        <v>32793861.8</v>
      </c>
      <c r="F26" s="3">
        <v>27533895.96</v>
      </c>
    </row>
    <row r="27" spans="2:6" ht="24">
      <c r="B27" s="1" t="s">
        <v>26</v>
      </c>
      <c r="E27" s="9">
        <v>17045478.72</v>
      </c>
      <c r="F27" s="9">
        <v>14973663.47</v>
      </c>
    </row>
    <row r="28" spans="2:6" ht="24">
      <c r="B28" s="4" t="s">
        <v>27</v>
      </c>
      <c r="C28" s="4"/>
      <c r="D28" s="6"/>
      <c r="E28" s="8">
        <f>SUM(E26:E27)</f>
        <v>49839340.519999996</v>
      </c>
      <c r="F28" s="8">
        <f>SUM(F26:F27)</f>
        <v>42507559.43</v>
      </c>
    </row>
    <row r="29" spans="1:6" s="4" customFormat="1" ht="24.75" thickBot="1">
      <c r="A29" s="4" t="s">
        <v>28</v>
      </c>
      <c r="D29" s="249"/>
      <c r="E29" s="337">
        <f>+E24+E28</f>
        <v>56403476.489999995</v>
      </c>
      <c r="F29" s="337">
        <f>+F24+F28</f>
        <v>50893267.11</v>
      </c>
    </row>
    <row r="30" ht="24.75" thickTop="1"/>
  </sheetData>
  <sheetProtection/>
  <mergeCells count="3">
    <mergeCell ref="A1:F1"/>
    <mergeCell ref="A2:F2"/>
    <mergeCell ref="A3:F3"/>
  </mergeCells>
  <printOptions/>
  <pageMargins left="1.299212598425197" right="0.11811023622047245" top="0.15748031496062992" bottom="0" header="0.31496062992125984" footer="0.31496062992125984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9.00390625" style="251" customWidth="1"/>
    <col min="2" max="2" width="9.00390625" style="251" customWidth="1"/>
    <col min="3" max="4" width="13.7109375" style="251" bestFit="1" customWidth="1"/>
    <col min="5" max="5" width="13.7109375" style="83" bestFit="1" customWidth="1"/>
    <col min="6" max="6" width="9.00390625" style="251" customWidth="1"/>
    <col min="7" max="7" width="13.421875" style="83" bestFit="1" customWidth="1"/>
    <col min="8" max="16384" width="9.00390625" style="251" customWidth="1"/>
  </cols>
  <sheetData>
    <row r="1" spans="1:4" ht="24">
      <c r="A1" s="489" t="s">
        <v>30</v>
      </c>
      <c r="B1" s="489"/>
      <c r="C1" s="489"/>
      <c r="D1" s="489"/>
    </row>
    <row r="2" spans="1:4" ht="24">
      <c r="A2" s="489" t="s">
        <v>295</v>
      </c>
      <c r="B2" s="489"/>
      <c r="C2" s="489"/>
      <c r="D2" s="489"/>
    </row>
    <row r="3" spans="1:4" ht="24">
      <c r="A3" s="489" t="s">
        <v>296</v>
      </c>
      <c r="B3" s="489"/>
      <c r="C3" s="489"/>
      <c r="D3" s="489"/>
    </row>
    <row r="4" spans="1:5" ht="24">
      <c r="A4" s="252" t="s">
        <v>69</v>
      </c>
      <c r="B4" s="252" t="s">
        <v>297</v>
      </c>
      <c r="C4" s="70" t="s">
        <v>275</v>
      </c>
      <c r="D4" s="70" t="s">
        <v>298</v>
      </c>
      <c r="E4" s="253" t="s">
        <v>299</v>
      </c>
    </row>
    <row r="5" spans="1:5" ht="24">
      <c r="A5" s="254" t="s">
        <v>300</v>
      </c>
      <c r="B5" s="255">
        <v>410000</v>
      </c>
      <c r="C5" s="256"/>
      <c r="D5" s="256"/>
      <c r="E5" s="256"/>
    </row>
    <row r="6" spans="1:5" ht="24">
      <c r="A6" s="254" t="s">
        <v>301</v>
      </c>
      <c r="B6" s="255">
        <v>411000</v>
      </c>
      <c r="C6" s="256"/>
      <c r="D6" s="256"/>
      <c r="E6" s="256"/>
    </row>
    <row r="7" spans="1:5" ht="24">
      <c r="A7" s="257" t="s">
        <v>302</v>
      </c>
      <c r="B7" s="255">
        <v>411001</v>
      </c>
      <c r="C7" s="256">
        <v>328000</v>
      </c>
      <c r="D7" s="256">
        <f>+E7+'[11]สิงหาคม'!D7+7294.5</f>
        <v>365020.5</v>
      </c>
      <c r="E7" s="256">
        <v>27701</v>
      </c>
    </row>
    <row r="8" spans="1:5" ht="24">
      <c r="A8" s="257" t="s">
        <v>303</v>
      </c>
      <c r="B8" s="255">
        <v>411002</v>
      </c>
      <c r="C8" s="256">
        <v>160000</v>
      </c>
      <c r="D8" s="256">
        <f>+E8+'[11]สิงหาคม'!D8-219.45-535.75-48.5+8.55+95+11105.5</f>
        <v>145894.34999999995</v>
      </c>
      <c r="E8" s="256">
        <v>193.8</v>
      </c>
    </row>
    <row r="9" spans="1:5" ht="24">
      <c r="A9" s="257" t="s">
        <v>304</v>
      </c>
      <c r="B9" s="255">
        <v>411003</v>
      </c>
      <c r="C9" s="256">
        <v>42000</v>
      </c>
      <c r="D9" s="256">
        <f>+E9+'[11]สิงหาคม'!D9</f>
        <v>29990</v>
      </c>
      <c r="E9" s="256">
        <v>3732</v>
      </c>
    </row>
    <row r="10" spans="1:5" ht="24">
      <c r="A10" s="257" t="s">
        <v>305</v>
      </c>
      <c r="B10" s="255">
        <v>411004</v>
      </c>
      <c r="C10" s="256"/>
      <c r="D10" s="256">
        <f>+E10+'[11]สิงหาคม'!D10</f>
        <v>0</v>
      </c>
      <c r="E10" s="256"/>
    </row>
    <row r="11" spans="1:5" ht="24">
      <c r="A11" s="257" t="s">
        <v>306</v>
      </c>
      <c r="B11" s="255">
        <v>411005</v>
      </c>
      <c r="C11" s="256"/>
      <c r="D11" s="256">
        <f>+E11+'[11]สิงหาคม'!D11</f>
        <v>0</v>
      </c>
      <c r="E11" s="256"/>
    </row>
    <row r="12" spans="1:5" ht="24">
      <c r="A12" s="257" t="s">
        <v>307</v>
      </c>
      <c r="B12" s="255">
        <v>411006</v>
      </c>
      <c r="C12" s="256"/>
      <c r="D12" s="256">
        <f>+E12+'[11]สิงหาคม'!D12</f>
        <v>0</v>
      </c>
      <c r="E12" s="256"/>
    </row>
    <row r="13" spans="1:5" ht="24">
      <c r="A13" s="257" t="s">
        <v>308</v>
      </c>
      <c r="B13" s="255">
        <v>411007</v>
      </c>
      <c r="C13" s="256"/>
      <c r="D13" s="256">
        <f>+E13+'[11]สิงหาคม'!D13</f>
        <v>0</v>
      </c>
      <c r="E13" s="256"/>
    </row>
    <row r="14" spans="1:5" ht="24">
      <c r="A14" s="252" t="s">
        <v>57</v>
      </c>
      <c r="B14" s="252"/>
      <c r="C14" s="253">
        <f>SUM(C7:C13)</f>
        <v>530000</v>
      </c>
      <c r="D14" s="253">
        <f>SUM(D7:D13)</f>
        <v>540904.85</v>
      </c>
      <c r="E14" s="253">
        <f>SUM(E7:E13)</f>
        <v>31626.8</v>
      </c>
    </row>
    <row r="15" spans="1:5" ht="24">
      <c r="A15" s="254" t="s">
        <v>309</v>
      </c>
      <c r="B15" s="255">
        <v>412000</v>
      </c>
      <c r="C15" s="253"/>
      <c r="D15" s="256">
        <f>+E15+'[11]สิงหาคม'!D15</f>
        <v>0</v>
      </c>
      <c r="E15" s="256"/>
    </row>
    <row r="16" spans="1:5" ht="24">
      <c r="A16" s="257" t="s">
        <v>310</v>
      </c>
      <c r="B16" s="255">
        <v>412101</v>
      </c>
      <c r="C16" s="256"/>
      <c r="D16" s="256">
        <f>+E16+'[11]สิงหาคม'!D16</f>
        <v>0</v>
      </c>
      <c r="E16" s="256"/>
    </row>
    <row r="17" spans="1:5" ht="24">
      <c r="A17" s="257" t="s">
        <v>311</v>
      </c>
      <c r="B17" s="255">
        <v>412102</v>
      </c>
      <c r="C17" s="256"/>
      <c r="D17" s="256">
        <f>+E17+'[11]สิงหาคม'!D17</f>
        <v>0</v>
      </c>
      <c r="E17" s="256"/>
    </row>
    <row r="18" spans="1:5" ht="24">
      <c r="A18" s="257" t="s">
        <v>312</v>
      </c>
      <c r="B18" s="255">
        <v>412103</v>
      </c>
      <c r="C18" s="256"/>
      <c r="D18" s="256">
        <f>+E18+'[11]สิงหาคม'!D18</f>
        <v>0</v>
      </c>
      <c r="E18" s="256"/>
    </row>
    <row r="19" spans="1:5" ht="24">
      <c r="A19" s="257" t="s">
        <v>313</v>
      </c>
      <c r="B19" s="255">
        <v>412104</v>
      </c>
      <c r="C19" s="256"/>
      <c r="D19" s="256">
        <f>+E19+'[11]สิงหาคม'!D19</f>
        <v>0</v>
      </c>
      <c r="E19" s="256"/>
    </row>
    <row r="20" spans="1:5" ht="24">
      <c r="A20" s="257" t="s">
        <v>314</v>
      </c>
      <c r="B20" s="255">
        <v>412105</v>
      </c>
      <c r="C20" s="256"/>
      <c r="D20" s="256">
        <f>+E20+'[11]สิงหาคม'!D20</f>
        <v>0</v>
      </c>
      <c r="E20" s="256"/>
    </row>
    <row r="21" spans="1:5" ht="24">
      <c r="A21" s="257" t="s">
        <v>315</v>
      </c>
      <c r="B21" s="255">
        <v>412106</v>
      </c>
      <c r="C21" s="256">
        <v>7500</v>
      </c>
      <c r="D21" s="256">
        <f>+E21+'[11]สิงหาคม'!D21</f>
        <v>55340</v>
      </c>
      <c r="E21" s="256">
        <v>42021</v>
      </c>
    </row>
    <row r="22" spans="1:5" ht="24">
      <c r="A22" s="257" t="s">
        <v>316</v>
      </c>
      <c r="B22" s="255">
        <v>412107</v>
      </c>
      <c r="C22" s="256">
        <v>2500</v>
      </c>
      <c r="D22" s="256">
        <f>+E22+'[11]สิงหาคม'!D22</f>
        <v>0</v>
      </c>
      <c r="E22" s="256"/>
    </row>
    <row r="23" spans="1:5" ht="24">
      <c r="A23" s="257" t="s">
        <v>317</v>
      </c>
      <c r="B23" s="255">
        <v>412108</v>
      </c>
      <c r="C23" s="256"/>
      <c r="D23" s="256">
        <f>+E23+'[11]สิงหาคม'!D23</f>
        <v>0</v>
      </c>
      <c r="E23" s="256"/>
    </row>
    <row r="24" spans="1:5" ht="48">
      <c r="A24" s="258" t="s">
        <v>318</v>
      </c>
      <c r="B24" s="255">
        <v>412109</v>
      </c>
      <c r="C24" s="256">
        <v>7500</v>
      </c>
      <c r="D24" s="256">
        <f>+E24+'[11]สิงหาคม'!D24</f>
        <v>250</v>
      </c>
      <c r="E24" s="256"/>
    </row>
    <row r="25" spans="1:5" ht="24">
      <c r="A25" s="257" t="s">
        <v>319</v>
      </c>
      <c r="B25" s="255">
        <v>412110</v>
      </c>
      <c r="C25" s="256"/>
      <c r="D25" s="256">
        <f>+E25+'[11]สิงหาคม'!D25</f>
        <v>0</v>
      </c>
      <c r="E25" s="256"/>
    </row>
    <row r="26" spans="1:5" ht="48">
      <c r="A26" s="258" t="s">
        <v>320</v>
      </c>
      <c r="B26" s="255">
        <v>412111</v>
      </c>
      <c r="C26" s="256"/>
      <c r="D26" s="256">
        <f>+E26+'[11]สิงหาคม'!D26</f>
        <v>0</v>
      </c>
      <c r="E26" s="256"/>
    </row>
    <row r="27" spans="1:5" ht="24">
      <c r="A27" s="257" t="s">
        <v>321</v>
      </c>
      <c r="B27" s="255">
        <v>412112</v>
      </c>
      <c r="C27" s="256">
        <v>2500</v>
      </c>
      <c r="D27" s="256">
        <f>+E27+'[11]สิงหาคม'!D27</f>
        <v>2080</v>
      </c>
      <c r="E27" s="256">
        <v>240</v>
      </c>
    </row>
    <row r="28" spans="1:5" ht="24">
      <c r="A28" s="257" t="s">
        <v>322</v>
      </c>
      <c r="B28" s="255">
        <v>412113</v>
      </c>
      <c r="C28" s="256"/>
      <c r="D28" s="256">
        <f>+E28+'[11]สิงหาคม'!D28</f>
        <v>0</v>
      </c>
      <c r="E28" s="256"/>
    </row>
    <row r="29" spans="1:5" ht="24">
      <c r="A29" s="257" t="s">
        <v>323</v>
      </c>
      <c r="B29" s="255">
        <v>412114</v>
      </c>
      <c r="C29" s="256"/>
      <c r="D29" s="256">
        <f>+E29+'[11]สิงหาคม'!D29</f>
        <v>0</v>
      </c>
      <c r="E29" s="256"/>
    </row>
    <row r="30" spans="1:5" ht="24">
      <c r="A30" s="257" t="s">
        <v>324</v>
      </c>
      <c r="B30" s="255">
        <v>412115</v>
      </c>
      <c r="C30" s="256"/>
      <c r="D30" s="256">
        <f>+E30+'[11]สิงหาคม'!D30</f>
        <v>0</v>
      </c>
      <c r="E30" s="256"/>
    </row>
    <row r="31" spans="1:5" ht="24">
      <c r="A31" s="257" t="s">
        <v>325</v>
      </c>
      <c r="B31" s="255">
        <v>412116</v>
      </c>
      <c r="C31" s="256"/>
      <c r="D31" s="256">
        <f>+E31+'[11]สิงหาคม'!D31</f>
        <v>0</v>
      </c>
      <c r="E31" s="256"/>
    </row>
    <row r="32" spans="1:5" ht="24">
      <c r="A32" s="257" t="s">
        <v>326</v>
      </c>
      <c r="B32" s="255">
        <v>412117</v>
      </c>
      <c r="C32" s="256"/>
      <c r="D32" s="256">
        <f>+E32+'[11]สิงหาคม'!D32</f>
        <v>0</v>
      </c>
      <c r="E32" s="256"/>
    </row>
    <row r="33" spans="1:5" ht="48">
      <c r="A33" s="258" t="s">
        <v>327</v>
      </c>
      <c r="B33" s="255">
        <v>412118</v>
      </c>
      <c r="C33" s="256"/>
      <c r="D33" s="256">
        <f>+E33+'[11]สิงหาคม'!D33</f>
        <v>0</v>
      </c>
      <c r="E33" s="256"/>
    </row>
    <row r="34" spans="1:5" ht="48">
      <c r="A34" s="258" t="s">
        <v>328</v>
      </c>
      <c r="B34" s="255">
        <v>412119</v>
      </c>
      <c r="C34" s="256"/>
      <c r="D34" s="256">
        <f>+E34+'[11]สิงหาคม'!D34</f>
        <v>0</v>
      </c>
      <c r="E34" s="256"/>
    </row>
    <row r="35" spans="1:5" ht="24">
      <c r="A35" s="257" t="s">
        <v>329</v>
      </c>
      <c r="B35" s="255">
        <v>412120</v>
      </c>
      <c r="C35" s="256"/>
      <c r="D35" s="256">
        <f>+E35+'[11]สิงหาคม'!D35</f>
        <v>0</v>
      </c>
      <c r="E35" s="256"/>
    </row>
    <row r="36" spans="1:5" ht="24">
      <c r="A36" s="257" t="s">
        <v>330</v>
      </c>
      <c r="B36" s="255">
        <v>412121</v>
      </c>
      <c r="C36" s="256"/>
      <c r="D36" s="256">
        <f>+E36+'[11]สิงหาคม'!D36</f>
        <v>0</v>
      </c>
      <c r="E36" s="256"/>
    </row>
    <row r="37" spans="1:5" ht="24">
      <c r="A37" s="257" t="s">
        <v>331</v>
      </c>
      <c r="B37" s="255">
        <v>412122</v>
      </c>
      <c r="C37" s="256"/>
      <c r="D37" s="256">
        <f>+E37+'[11]สิงหาคม'!D37</f>
        <v>0</v>
      </c>
      <c r="E37" s="256"/>
    </row>
    <row r="38" spans="1:5" ht="24">
      <c r="A38" s="257" t="s">
        <v>332</v>
      </c>
      <c r="B38" s="255">
        <v>412123</v>
      </c>
      <c r="C38" s="256"/>
      <c r="D38" s="256">
        <f>+E38+'[11]สิงหาคม'!D38</f>
        <v>0</v>
      </c>
      <c r="E38" s="256"/>
    </row>
    <row r="39" spans="1:5" ht="24">
      <c r="A39" s="257" t="s">
        <v>333</v>
      </c>
      <c r="B39" s="255">
        <v>412124</v>
      </c>
      <c r="C39" s="256"/>
      <c r="D39" s="256">
        <f>+E39+'[11]สิงหาคม'!D39</f>
        <v>0</v>
      </c>
      <c r="E39" s="256"/>
    </row>
    <row r="40" spans="1:5" ht="48">
      <c r="A40" s="258" t="s">
        <v>334</v>
      </c>
      <c r="B40" s="255">
        <v>412125</v>
      </c>
      <c r="C40" s="256"/>
      <c r="D40" s="256">
        <f>+E40+'[11]สิงหาคม'!D40</f>
        <v>0</v>
      </c>
      <c r="E40" s="256"/>
    </row>
    <row r="41" spans="1:5" ht="24">
      <c r="A41" s="257" t="s">
        <v>335</v>
      </c>
      <c r="B41" s="255">
        <v>412126</v>
      </c>
      <c r="C41" s="256"/>
      <c r="D41" s="256">
        <f>+E41+'[11]สิงหาคม'!D41</f>
        <v>0</v>
      </c>
      <c r="E41" s="256"/>
    </row>
    <row r="42" spans="1:5" ht="24">
      <c r="A42" s="257" t="s">
        <v>336</v>
      </c>
      <c r="B42" s="255">
        <v>412127</v>
      </c>
      <c r="C42" s="256"/>
      <c r="D42" s="256">
        <f>+E42+'[11]สิงหาคม'!D42</f>
        <v>0</v>
      </c>
      <c r="E42" s="256"/>
    </row>
    <row r="43" spans="1:5" ht="24">
      <c r="A43" s="257" t="s">
        <v>337</v>
      </c>
      <c r="B43" s="255">
        <v>412128</v>
      </c>
      <c r="C43" s="256"/>
      <c r="D43" s="256">
        <f>+E43+'[11]สิงหาคม'!D43</f>
        <v>0</v>
      </c>
      <c r="E43" s="256"/>
    </row>
    <row r="44" spans="1:5" ht="24">
      <c r="A44" s="257" t="s">
        <v>338</v>
      </c>
      <c r="B44" s="255">
        <v>412129</v>
      </c>
      <c r="C44" s="256"/>
      <c r="D44" s="256">
        <f>+E44+'[11]สิงหาคม'!D44</f>
        <v>0</v>
      </c>
      <c r="E44" s="256"/>
    </row>
    <row r="45" spans="1:5" ht="24">
      <c r="A45" s="257" t="s">
        <v>339</v>
      </c>
      <c r="B45" s="255">
        <v>412130</v>
      </c>
      <c r="C45" s="256"/>
      <c r="D45" s="256">
        <f>+E45+'[11]สิงหาคม'!D45</f>
        <v>0</v>
      </c>
      <c r="E45" s="256"/>
    </row>
    <row r="46" spans="1:5" ht="24">
      <c r="A46" s="257" t="s">
        <v>340</v>
      </c>
      <c r="B46" s="255">
        <v>412199</v>
      </c>
      <c r="C46" s="256"/>
      <c r="D46" s="256">
        <f>+E46+'[11]สิงหาคม'!D46</f>
        <v>0</v>
      </c>
      <c r="E46" s="256"/>
    </row>
    <row r="47" spans="1:5" ht="24">
      <c r="A47" s="257" t="s">
        <v>341</v>
      </c>
      <c r="B47" s="255">
        <v>412201</v>
      </c>
      <c r="C47" s="256"/>
      <c r="D47" s="256">
        <f>+E47+'[11]สิงหาคม'!D47</f>
        <v>0</v>
      </c>
      <c r="E47" s="256"/>
    </row>
    <row r="48" spans="1:5" ht="24">
      <c r="A48" s="257" t="s">
        <v>342</v>
      </c>
      <c r="B48" s="255">
        <v>412202</v>
      </c>
      <c r="C48" s="256"/>
      <c r="D48" s="256">
        <f>+E48+'[11]สิงหาคม'!D48</f>
        <v>0</v>
      </c>
      <c r="E48" s="256"/>
    </row>
    <row r="49" spans="1:5" ht="24">
      <c r="A49" s="257" t="s">
        <v>343</v>
      </c>
      <c r="B49" s="255">
        <v>412203</v>
      </c>
      <c r="C49" s="256"/>
      <c r="D49" s="256">
        <f>+E49+'[11]สิงหาคม'!D49</f>
        <v>0</v>
      </c>
      <c r="E49" s="256"/>
    </row>
    <row r="50" spans="1:5" ht="48">
      <c r="A50" s="258" t="s">
        <v>344</v>
      </c>
      <c r="B50" s="255">
        <v>412204</v>
      </c>
      <c r="C50" s="256"/>
      <c r="D50" s="256">
        <f>+E50+'[11]สิงหาคม'!D50</f>
        <v>0</v>
      </c>
      <c r="E50" s="256"/>
    </row>
    <row r="51" spans="1:5" ht="24">
      <c r="A51" s="257" t="s">
        <v>345</v>
      </c>
      <c r="B51" s="255">
        <v>412205</v>
      </c>
      <c r="C51" s="256"/>
      <c r="D51" s="256">
        <f>+E51+'[11]สิงหาคม'!D51</f>
        <v>0</v>
      </c>
      <c r="E51" s="256"/>
    </row>
    <row r="52" spans="1:5" ht="24">
      <c r="A52" s="257" t="s">
        <v>346</v>
      </c>
      <c r="B52" s="255">
        <v>412206</v>
      </c>
      <c r="C52" s="256"/>
      <c r="D52" s="256">
        <f>+E52+'[11]สิงหาคม'!D52</f>
        <v>0</v>
      </c>
      <c r="E52" s="256"/>
    </row>
    <row r="53" spans="1:5" ht="24">
      <c r="A53" s="257" t="s">
        <v>347</v>
      </c>
      <c r="B53" s="255">
        <v>412207</v>
      </c>
      <c r="C53" s="256"/>
      <c r="D53" s="256">
        <f>+E53+'[11]สิงหาคม'!D53</f>
        <v>0</v>
      </c>
      <c r="E53" s="256"/>
    </row>
    <row r="54" spans="1:5" ht="24">
      <c r="A54" s="257" t="s">
        <v>348</v>
      </c>
      <c r="B54" s="255">
        <v>412208</v>
      </c>
      <c r="C54" s="256"/>
      <c r="D54" s="256">
        <f>+E54+'[11]สิงหาคม'!D54</f>
        <v>0</v>
      </c>
      <c r="E54" s="256"/>
    </row>
    <row r="55" spans="1:5" ht="24">
      <c r="A55" s="257" t="s">
        <v>349</v>
      </c>
      <c r="B55" s="255">
        <v>412209</v>
      </c>
      <c r="C55" s="256"/>
      <c r="D55" s="256">
        <f>+E55+'[11]สิงหาคม'!D55</f>
        <v>0</v>
      </c>
      <c r="E55" s="256"/>
    </row>
    <row r="56" spans="1:5" ht="24">
      <c r="A56" s="257" t="s">
        <v>350</v>
      </c>
      <c r="B56" s="255">
        <v>412210</v>
      </c>
      <c r="C56" s="256"/>
      <c r="D56" s="256">
        <f>+E56+'[11]สิงหาคม'!D56</f>
        <v>45340</v>
      </c>
      <c r="E56" s="256"/>
    </row>
    <row r="57" spans="1:5" ht="24">
      <c r="A57" s="257" t="s">
        <v>351</v>
      </c>
      <c r="B57" s="255">
        <v>412211</v>
      </c>
      <c r="C57" s="256"/>
      <c r="D57" s="256">
        <f>+E57+'[11]สิงหาคม'!D57</f>
        <v>0</v>
      </c>
      <c r="E57" s="256"/>
    </row>
    <row r="58" spans="1:5" ht="24">
      <c r="A58" s="257" t="s">
        <v>352</v>
      </c>
      <c r="B58" s="255">
        <v>412299</v>
      </c>
      <c r="C58" s="256"/>
      <c r="D58" s="256">
        <f>+E58+'[11]สิงหาคม'!D58</f>
        <v>0</v>
      </c>
      <c r="E58" s="256"/>
    </row>
    <row r="59" spans="1:5" ht="24">
      <c r="A59" s="257" t="s">
        <v>353</v>
      </c>
      <c r="B59" s="255">
        <v>412301</v>
      </c>
      <c r="C59" s="256"/>
      <c r="D59" s="256">
        <f>+E59+'[11]สิงหาคม'!D59</f>
        <v>0</v>
      </c>
      <c r="E59" s="256"/>
    </row>
    <row r="60" spans="1:5" ht="24">
      <c r="A60" s="257" t="s">
        <v>354</v>
      </c>
      <c r="B60" s="255">
        <v>412302</v>
      </c>
      <c r="C60" s="256"/>
      <c r="D60" s="256">
        <f>+E60+'[11]สิงหาคม'!D60</f>
        <v>0</v>
      </c>
      <c r="E60" s="256"/>
    </row>
    <row r="61" spans="1:5" ht="48">
      <c r="A61" s="258" t="s">
        <v>355</v>
      </c>
      <c r="B61" s="255">
        <v>412303</v>
      </c>
      <c r="C61" s="256"/>
      <c r="D61" s="256">
        <f>+E61+'[11]สิงหาคม'!D61</f>
        <v>0</v>
      </c>
      <c r="E61" s="256"/>
    </row>
    <row r="62" spans="1:5" ht="48">
      <c r="A62" s="258" t="s">
        <v>356</v>
      </c>
      <c r="B62" s="255">
        <v>412304</v>
      </c>
      <c r="C62" s="256"/>
      <c r="D62" s="256">
        <f>+E62+'[11]สิงหาคม'!D62</f>
        <v>0</v>
      </c>
      <c r="E62" s="256"/>
    </row>
    <row r="63" spans="1:5" ht="24">
      <c r="A63" s="257" t="s">
        <v>357</v>
      </c>
      <c r="B63" s="255">
        <v>412305</v>
      </c>
      <c r="C63" s="256"/>
      <c r="D63" s="256">
        <f>+E63+'[11]สิงหาคม'!D63</f>
        <v>0</v>
      </c>
      <c r="E63" s="256"/>
    </row>
    <row r="64" spans="1:5" ht="24">
      <c r="A64" s="257" t="s">
        <v>358</v>
      </c>
      <c r="B64" s="255">
        <v>412306</v>
      </c>
      <c r="C64" s="256"/>
      <c r="D64" s="256">
        <f>+E64+'[11]สิงหาคม'!D64</f>
        <v>0</v>
      </c>
      <c r="E64" s="256"/>
    </row>
    <row r="65" spans="1:5" ht="24">
      <c r="A65" s="257" t="s">
        <v>359</v>
      </c>
      <c r="B65" s="255">
        <v>412307</v>
      </c>
      <c r="C65" s="256"/>
      <c r="D65" s="256">
        <f>+E65+'[11]สิงหาคม'!D65</f>
        <v>0</v>
      </c>
      <c r="E65" s="256"/>
    </row>
    <row r="66" spans="1:5" ht="24">
      <c r="A66" s="257" t="s">
        <v>360</v>
      </c>
      <c r="B66" s="255">
        <v>412308</v>
      </c>
      <c r="C66" s="256"/>
      <c r="D66" s="256">
        <f>+E66+'[11]สิงหาคม'!D66</f>
        <v>0</v>
      </c>
      <c r="E66" s="256"/>
    </row>
    <row r="67" spans="1:5" ht="24">
      <c r="A67" s="257" t="s">
        <v>361</v>
      </c>
      <c r="B67" s="255">
        <v>412399</v>
      </c>
      <c r="C67" s="256"/>
      <c r="D67" s="256">
        <f>+E67+'[11]สิงหาคม'!D67</f>
        <v>0</v>
      </c>
      <c r="E67" s="256"/>
    </row>
    <row r="68" spans="1:10" ht="24">
      <c r="A68" s="252" t="s">
        <v>57</v>
      </c>
      <c r="B68" s="252"/>
      <c r="C68" s="253">
        <f>SUM(C16:C67)</f>
        <v>20000</v>
      </c>
      <c r="D68" s="253">
        <f>+E68+'[11]สิงหาคม'!D68</f>
        <v>103010</v>
      </c>
      <c r="E68" s="253">
        <f>SUM(E16:E67)</f>
        <v>42261</v>
      </c>
      <c r="G68" s="83">
        <v>56260</v>
      </c>
      <c r="J68" s="259">
        <f>+D68-G68</f>
        <v>46750</v>
      </c>
    </row>
    <row r="69" spans="1:5" ht="24">
      <c r="A69" s="254" t="s">
        <v>362</v>
      </c>
      <c r="B69" s="255"/>
      <c r="C69" s="256"/>
      <c r="D69" s="256">
        <f>+E69+'[11]สิงหาคม'!D69</f>
        <v>0</v>
      </c>
      <c r="E69" s="256"/>
    </row>
    <row r="70" spans="1:5" ht="24">
      <c r="A70" s="257" t="s">
        <v>363</v>
      </c>
      <c r="B70" s="255">
        <v>413000</v>
      </c>
      <c r="C70" s="256"/>
      <c r="D70" s="256">
        <f>+E70+'[11]สิงหาคม'!D70</f>
        <v>0</v>
      </c>
      <c r="E70" s="256"/>
    </row>
    <row r="71" spans="1:5" ht="24">
      <c r="A71" s="257" t="s">
        <v>364</v>
      </c>
      <c r="B71" s="255">
        <v>413001</v>
      </c>
      <c r="C71" s="256">
        <v>11000</v>
      </c>
      <c r="D71" s="256">
        <f>+E71+'[11]สิงหาคม'!D71</f>
        <v>3000</v>
      </c>
      <c r="E71" s="256"/>
    </row>
    <row r="72" spans="1:5" ht="24">
      <c r="A72" s="257" t="s">
        <v>365</v>
      </c>
      <c r="B72" s="255">
        <v>413002</v>
      </c>
      <c r="C72" s="256">
        <v>209000</v>
      </c>
      <c r="D72" s="256">
        <f>+E72+'[11]สิงหาคม'!D72</f>
        <v>169320.24</v>
      </c>
      <c r="E72" s="256">
        <v>102733.99</v>
      </c>
    </row>
    <row r="73" spans="1:5" ht="24">
      <c r="A73" s="257" t="s">
        <v>366</v>
      </c>
      <c r="B73" s="255">
        <v>413003</v>
      </c>
      <c r="C73" s="256"/>
      <c r="D73" s="256">
        <f>+E73+'[11]สิงหาคม'!D73</f>
        <v>0</v>
      </c>
      <c r="E73" s="256"/>
    </row>
    <row r="74" spans="1:5" ht="24">
      <c r="A74" s="257" t="s">
        <v>367</v>
      </c>
      <c r="B74" s="255">
        <v>413004</v>
      </c>
      <c r="C74" s="256"/>
      <c r="D74" s="256">
        <f>+E74+'[11]สิงหาคม'!D74</f>
        <v>0</v>
      </c>
      <c r="E74" s="256"/>
    </row>
    <row r="75" spans="1:5" ht="24">
      <c r="A75" s="257" t="s">
        <v>368</v>
      </c>
      <c r="B75" s="255">
        <v>413999</v>
      </c>
      <c r="C75" s="256"/>
      <c r="D75" s="256">
        <f>+E75+'[11]สิงหาคม'!D75</f>
        <v>0</v>
      </c>
      <c r="E75" s="256"/>
    </row>
    <row r="76" spans="1:10" ht="24">
      <c r="A76" s="252" t="s">
        <v>57</v>
      </c>
      <c r="B76" s="252"/>
      <c r="C76" s="253">
        <f>SUM(C71:C75)</f>
        <v>220000</v>
      </c>
      <c r="D76" s="253">
        <f>+E76+'[11]สิงหาคม'!D76</f>
        <v>172320.24</v>
      </c>
      <c r="E76" s="253">
        <f>SUM(E70:E75)</f>
        <v>102733.99</v>
      </c>
      <c r="G76" s="83">
        <v>68739.95</v>
      </c>
      <c r="J76" s="259">
        <f>+D76-G76</f>
        <v>103580.29</v>
      </c>
    </row>
    <row r="77" spans="1:5" ht="24">
      <c r="A77" s="254" t="s">
        <v>369</v>
      </c>
      <c r="B77" s="255">
        <v>414000</v>
      </c>
      <c r="C77" s="256"/>
      <c r="D77" s="256">
        <f>+E77+'[11]สิงหาคม'!D77</f>
        <v>0</v>
      </c>
      <c r="E77" s="256"/>
    </row>
    <row r="78" spans="1:5" ht="24">
      <c r="A78" s="257" t="s">
        <v>370</v>
      </c>
      <c r="B78" s="255">
        <v>414001</v>
      </c>
      <c r="C78" s="256"/>
      <c r="D78" s="256">
        <f>+E78+'[11]สิงหาคม'!D78</f>
        <v>0</v>
      </c>
      <c r="E78" s="256"/>
    </row>
    <row r="79" spans="1:5" ht="24">
      <c r="A79" s="257" t="s">
        <v>371</v>
      </c>
      <c r="B79" s="255">
        <v>414002</v>
      </c>
      <c r="C79" s="256"/>
      <c r="D79" s="256">
        <f>+E79+'[11]สิงหาคม'!D79</f>
        <v>0</v>
      </c>
      <c r="E79" s="256"/>
    </row>
    <row r="80" spans="1:5" ht="24">
      <c r="A80" s="257" t="s">
        <v>372</v>
      </c>
      <c r="B80" s="255">
        <v>414003</v>
      </c>
      <c r="C80" s="256"/>
      <c r="D80" s="256">
        <f>+E80+'[11]สิงหาคม'!D80</f>
        <v>0</v>
      </c>
      <c r="E80" s="256"/>
    </row>
    <row r="81" spans="1:5" ht="48">
      <c r="A81" s="258" t="s">
        <v>373</v>
      </c>
      <c r="B81" s="255">
        <v>414004</v>
      </c>
      <c r="C81" s="256"/>
      <c r="D81" s="256">
        <f>+E81+'[11]สิงหาคม'!D81</f>
        <v>0</v>
      </c>
      <c r="E81" s="256"/>
    </row>
    <row r="82" spans="1:5" ht="24">
      <c r="A82" s="257" t="s">
        <v>374</v>
      </c>
      <c r="B82" s="255">
        <v>414005</v>
      </c>
      <c r="C82" s="256"/>
      <c r="D82" s="256">
        <f>+E82+'[11]สิงหาคม'!D82</f>
        <v>0</v>
      </c>
      <c r="E82" s="256"/>
    </row>
    <row r="83" spans="1:5" ht="24">
      <c r="A83" s="257" t="s">
        <v>375</v>
      </c>
      <c r="B83" s="255">
        <v>414006</v>
      </c>
      <c r="C83" s="256"/>
      <c r="D83" s="256">
        <f>+E83+'[11]สิงหาคม'!D83</f>
        <v>0</v>
      </c>
      <c r="E83" s="256"/>
    </row>
    <row r="84" spans="1:5" ht="24">
      <c r="A84" s="257" t="s">
        <v>376</v>
      </c>
      <c r="B84" s="255">
        <v>414999</v>
      </c>
      <c r="C84" s="256"/>
      <c r="D84" s="256">
        <f>+E84+'[11]สิงหาคม'!D84</f>
        <v>0</v>
      </c>
      <c r="E84" s="256"/>
    </row>
    <row r="85" spans="1:5" ht="24">
      <c r="A85" s="252" t="s">
        <v>57</v>
      </c>
      <c r="B85" s="252"/>
      <c r="C85" s="253"/>
      <c r="D85" s="256">
        <f>+E85+'[11]สิงหาคม'!D85</f>
        <v>0</v>
      </c>
      <c r="E85" s="256"/>
    </row>
    <row r="86" spans="1:5" ht="24">
      <c r="A86" s="254" t="s">
        <v>377</v>
      </c>
      <c r="B86" s="255">
        <v>415000</v>
      </c>
      <c r="C86" s="256"/>
      <c r="D86" s="256">
        <f>+E86+'[11]สิงหาคม'!D86</f>
        <v>0</v>
      </c>
      <c r="E86" s="256"/>
    </row>
    <row r="87" spans="1:5" ht="24">
      <c r="A87" s="257" t="s">
        <v>378</v>
      </c>
      <c r="B87" s="255">
        <v>415001</v>
      </c>
      <c r="C87" s="256"/>
      <c r="D87" s="256">
        <f>+E87+'[11]สิงหาคม'!D87</f>
        <v>0</v>
      </c>
      <c r="E87" s="256"/>
    </row>
    <row r="88" spans="1:5" ht="24">
      <c r="A88" s="257" t="s">
        <v>379</v>
      </c>
      <c r="B88" s="255">
        <v>415002</v>
      </c>
      <c r="C88" s="256"/>
      <c r="D88" s="256">
        <f>+E88+'[11]สิงหาคม'!D88</f>
        <v>0</v>
      </c>
      <c r="E88" s="256"/>
    </row>
    <row r="89" spans="1:5" ht="24">
      <c r="A89" s="257" t="s">
        <v>380</v>
      </c>
      <c r="B89" s="255">
        <v>415003</v>
      </c>
      <c r="C89" s="256"/>
      <c r="D89" s="256">
        <f>+E89+'[11]สิงหาคม'!D89</f>
        <v>0</v>
      </c>
      <c r="E89" s="256"/>
    </row>
    <row r="90" spans="1:5" ht="24">
      <c r="A90" s="257" t="s">
        <v>381</v>
      </c>
      <c r="B90" s="255">
        <v>415004</v>
      </c>
      <c r="C90" s="256">
        <v>120000</v>
      </c>
      <c r="D90" s="256">
        <f>+E90+'[11]สิงหาคม'!D90</f>
        <v>14000</v>
      </c>
      <c r="E90" s="256"/>
    </row>
    <row r="91" spans="1:5" ht="24">
      <c r="A91" s="257" t="s">
        <v>382</v>
      </c>
      <c r="B91" s="255">
        <v>415005</v>
      </c>
      <c r="C91" s="256"/>
      <c r="D91" s="256">
        <f>+E91+'[11]สิงหาคม'!D91</f>
        <v>0</v>
      </c>
      <c r="E91" s="256"/>
    </row>
    <row r="92" spans="1:5" ht="24">
      <c r="A92" s="257" t="s">
        <v>383</v>
      </c>
      <c r="B92" s="255">
        <v>415006</v>
      </c>
      <c r="C92" s="256"/>
      <c r="D92" s="256">
        <f>+E92+'[11]สิงหาคม'!D92</f>
        <v>0</v>
      </c>
      <c r="E92" s="256"/>
    </row>
    <row r="93" spans="1:5" ht="24">
      <c r="A93" s="257" t="s">
        <v>384</v>
      </c>
      <c r="B93" s="255">
        <v>415007</v>
      </c>
      <c r="C93" s="256"/>
      <c r="D93" s="256">
        <f>+E93+'[11]สิงหาคม'!D93</f>
        <v>0</v>
      </c>
      <c r="E93" s="256"/>
    </row>
    <row r="94" spans="1:5" ht="24">
      <c r="A94" s="257" t="s">
        <v>385</v>
      </c>
      <c r="B94" s="255">
        <v>415008</v>
      </c>
      <c r="C94" s="256"/>
      <c r="D94" s="256">
        <f>+E94+'[11]สิงหาคม'!D94</f>
        <v>0</v>
      </c>
      <c r="E94" s="256"/>
    </row>
    <row r="95" spans="1:5" ht="24">
      <c r="A95" s="257" t="s">
        <v>386</v>
      </c>
      <c r="B95" s="255">
        <v>415999</v>
      </c>
      <c r="C95" s="256">
        <v>80000</v>
      </c>
      <c r="D95" s="256">
        <f>+E95+'[11]สิงหาคม'!D95</f>
        <v>9640</v>
      </c>
      <c r="E95" s="256">
        <v>170</v>
      </c>
    </row>
    <row r="96" spans="1:10" ht="24">
      <c r="A96" s="252" t="s">
        <v>57</v>
      </c>
      <c r="B96" s="252"/>
      <c r="C96" s="253">
        <f>SUM(C87:C95)</f>
        <v>200000</v>
      </c>
      <c r="D96" s="253">
        <f>+E96+'[11]สิงหาคม'!D96</f>
        <v>23640</v>
      </c>
      <c r="E96" s="253">
        <f>SUM(E87:E95)</f>
        <v>170</v>
      </c>
      <c r="G96" s="83">
        <v>20180</v>
      </c>
      <c r="J96" s="259">
        <f>+D96-G96</f>
        <v>3460</v>
      </c>
    </row>
    <row r="97" spans="1:5" ht="24">
      <c r="A97" s="260" t="s">
        <v>387</v>
      </c>
      <c r="B97" s="255">
        <v>416000</v>
      </c>
      <c r="C97" s="256"/>
      <c r="D97" s="256">
        <f>+E97+'[11]สิงหาคม'!D97</f>
        <v>0</v>
      </c>
      <c r="E97" s="256"/>
    </row>
    <row r="98" spans="1:5" ht="24">
      <c r="A98" s="261" t="s">
        <v>388</v>
      </c>
      <c r="B98" s="255">
        <v>416001</v>
      </c>
      <c r="C98" s="256"/>
      <c r="D98" s="256">
        <f>+E98+'[11]สิงหาคม'!D98</f>
        <v>0</v>
      </c>
      <c r="E98" s="256"/>
    </row>
    <row r="99" spans="1:5" ht="24">
      <c r="A99" s="261" t="s">
        <v>389</v>
      </c>
      <c r="B99" s="255">
        <v>416999</v>
      </c>
      <c r="C99" s="256"/>
      <c r="D99" s="256">
        <f>+E99+'[11]สิงหาคม'!D99</f>
        <v>0</v>
      </c>
      <c r="E99" s="256"/>
    </row>
    <row r="100" spans="1:5" ht="24">
      <c r="A100" s="252" t="s">
        <v>57</v>
      </c>
      <c r="B100" s="252"/>
      <c r="C100" s="253"/>
      <c r="D100" s="256">
        <f>+E100+'[11]สิงหาคม'!D100</f>
        <v>0</v>
      </c>
      <c r="E100" s="256"/>
    </row>
    <row r="101" spans="1:5" ht="24">
      <c r="A101" s="260" t="s">
        <v>390</v>
      </c>
      <c r="B101" s="255"/>
      <c r="C101" s="256"/>
      <c r="D101" s="256">
        <f>+E101+'[11]สิงหาคม'!D101</f>
        <v>0</v>
      </c>
      <c r="E101" s="256"/>
    </row>
    <row r="102" spans="1:5" ht="24">
      <c r="A102" s="254" t="s">
        <v>391</v>
      </c>
      <c r="B102" s="255">
        <v>420000</v>
      </c>
      <c r="C102" s="256"/>
      <c r="D102" s="256">
        <f>+E102+'[11]สิงหาคม'!D102</f>
        <v>0</v>
      </c>
      <c r="E102" s="256"/>
    </row>
    <row r="103" spans="1:5" ht="24">
      <c r="A103" s="257" t="s">
        <v>392</v>
      </c>
      <c r="B103" s="255">
        <v>421000</v>
      </c>
      <c r="C103" s="256"/>
      <c r="D103" s="256">
        <f>+E103+'[11]สิงหาคม'!D103</f>
        <v>0</v>
      </c>
      <c r="E103" s="256"/>
    </row>
    <row r="104" spans="1:5" ht="24">
      <c r="A104" s="257" t="s">
        <v>393</v>
      </c>
      <c r="B104" s="255">
        <v>421001</v>
      </c>
      <c r="C104" s="256"/>
      <c r="D104" s="256">
        <v>8369139.4</v>
      </c>
      <c r="E104" s="256">
        <v>1731922.65</v>
      </c>
    </row>
    <row r="105" spans="1:5" ht="24">
      <c r="A105" s="257" t="s">
        <v>394</v>
      </c>
      <c r="B105" s="255">
        <v>421002</v>
      </c>
      <c r="C105" s="256"/>
      <c r="D105" s="256">
        <f>+E105+'[11]สิงหาคม'!D105</f>
        <v>0</v>
      </c>
      <c r="E105" s="256"/>
    </row>
    <row r="106" spans="1:5" ht="24">
      <c r="A106" s="257" t="s">
        <v>395</v>
      </c>
      <c r="B106" s="255">
        <v>421003</v>
      </c>
      <c r="C106" s="256">
        <v>12934000</v>
      </c>
      <c r="D106" s="256">
        <v>5578968.59</v>
      </c>
      <c r="E106" s="256">
        <v>600288.7</v>
      </c>
    </row>
    <row r="107" spans="1:5" ht="24">
      <c r="A107" s="257" t="s">
        <v>396</v>
      </c>
      <c r="B107" s="255">
        <v>421004</v>
      </c>
      <c r="C107" s="256">
        <v>200000</v>
      </c>
      <c r="D107" s="256">
        <f>+E107+'[11]สิงหาคม'!D107</f>
        <v>200713.91999999998</v>
      </c>
      <c r="E107" s="256">
        <v>37310.96</v>
      </c>
    </row>
    <row r="108" spans="1:5" ht="24">
      <c r="A108" s="257" t="s">
        <v>397</v>
      </c>
      <c r="B108" s="255">
        <v>421005</v>
      </c>
      <c r="C108" s="256">
        <v>1900000</v>
      </c>
      <c r="D108" s="256">
        <f>+E108+'[11]สิงหาคม'!D108</f>
        <v>0</v>
      </c>
      <c r="E108" s="256"/>
    </row>
    <row r="109" spans="1:5" ht="24">
      <c r="A109" s="257" t="s">
        <v>398</v>
      </c>
      <c r="B109" s="255">
        <v>421006</v>
      </c>
      <c r="C109" s="256">
        <v>3000000</v>
      </c>
      <c r="D109" s="256">
        <f>+E109+'[11]สิงหาคม'!D109</f>
        <v>7081512.380000001</v>
      </c>
      <c r="E109" s="256">
        <v>625568.48</v>
      </c>
    </row>
    <row r="110" spans="1:5" ht="24">
      <c r="A110" s="257" t="s">
        <v>399</v>
      </c>
      <c r="B110" s="255">
        <v>421007</v>
      </c>
      <c r="C110" s="256"/>
      <c r="D110" s="256">
        <f>+E110+'[11]สิงหาคม'!D110</f>
        <v>0</v>
      </c>
      <c r="E110" s="256"/>
    </row>
    <row r="111" spans="1:5" ht="24">
      <c r="A111" s="257" t="s">
        <v>400</v>
      </c>
      <c r="B111" s="255">
        <v>421008</v>
      </c>
      <c r="C111" s="256"/>
      <c r="D111" s="256">
        <f>+E111+'[11]สิงหาคม'!D111</f>
        <v>0</v>
      </c>
      <c r="E111" s="256"/>
    </row>
    <row r="112" spans="1:5" ht="24">
      <c r="A112" s="257" t="s">
        <v>401</v>
      </c>
      <c r="B112" s="255">
        <v>421009</v>
      </c>
      <c r="C112" s="256"/>
      <c r="D112" s="256">
        <f>+E112+'[11]สิงหาคม'!D112</f>
        <v>0</v>
      </c>
      <c r="E112" s="256"/>
    </row>
    <row r="113" spans="1:5" ht="24">
      <c r="A113" s="257" t="s">
        <v>402</v>
      </c>
      <c r="B113" s="255">
        <v>421010</v>
      </c>
      <c r="C113" s="256"/>
      <c r="D113" s="256">
        <f>+E113+'[11]สิงหาคม'!D113</f>
        <v>0</v>
      </c>
      <c r="E113" s="256"/>
    </row>
    <row r="114" spans="1:5" ht="24">
      <c r="A114" s="257" t="s">
        <v>403</v>
      </c>
      <c r="B114" s="255">
        <v>421011</v>
      </c>
      <c r="C114" s="256">
        <v>75000</v>
      </c>
      <c r="D114" s="256">
        <f>+E114+'[11]สิงหาคม'!D114</f>
        <v>49674.95</v>
      </c>
      <c r="E114" s="256">
        <v>24520.86</v>
      </c>
    </row>
    <row r="115" spans="1:5" ht="24">
      <c r="A115" s="257" t="s">
        <v>404</v>
      </c>
      <c r="B115" s="255">
        <v>421012</v>
      </c>
      <c r="C115" s="256">
        <v>91000</v>
      </c>
      <c r="D115" s="256">
        <f>+E115+'[11]สิงหาคม'!D115</f>
        <v>107635.54</v>
      </c>
      <c r="E115" s="256"/>
    </row>
    <row r="116" spans="1:5" ht="24">
      <c r="A116" s="257" t="s">
        <v>405</v>
      </c>
      <c r="B116" s="255">
        <v>421013</v>
      </c>
      <c r="C116" s="256"/>
      <c r="D116" s="256">
        <f>+E116+'[11]สิงหาคม'!D116</f>
        <v>0</v>
      </c>
      <c r="E116" s="256"/>
    </row>
    <row r="117" spans="1:5" ht="48">
      <c r="A117" s="258" t="s">
        <v>406</v>
      </c>
      <c r="B117" s="255">
        <v>421014</v>
      </c>
      <c r="C117" s="256">
        <v>1800000</v>
      </c>
      <c r="D117" s="256">
        <f>+E117+'[11]สิงหาคม'!D117</f>
        <v>1222066</v>
      </c>
      <c r="E117" s="256">
        <v>249055</v>
      </c>
    </row>
    <row r="118" spans="1:5" ht="24">
      <c r="A118" s="257" t="s">
        <v>407</v>
      </c>
      <c r="B118" s="255">
        <v>421015</v>
      </c>
      <c r="C118" s="256"/>
      <c r="D118" s="256">
        <f>+E118+'[11]สิงหาคม'!D118</f>
        <v>0</v>
      </c>
      <c r="E118" s="256"/>
    </row>
    <row r="119" spans="1:5" ht="24">
      <c r="A119" s="257" t="s">
        <v>408</v>
      </c>
      <c r="B119" s="255">
        <v>421016</v>
      </c>
      <c r="C119" s="256"/>
      <c r="D119" s="256">
        <f>+E119+'[11]สิงหาคม'!D119</f>
        <v>0</v>
      </c>
      <c r="E119" s="256"/>
    </row>
    <row r="120" spans="1:5" ht="24">
      <c r="A120" s="257" t="s">
        <v>409</v>
      </c>
      <c r="B120" s="255">
        <v>421999</v>
      </c>
      <c r="C120" s="256"/>
      <c r="D120" s="256">
        <f>+E120+'[11]สิงหาคม'!D120</f>
        <v>679915.9</v>
      </c>
      <c r="E120" s="256">
        <v>121006.64</v>
      </c>
    </row>
    <row r="121" spans="1:5" ht="24">
      <c r="A121" s="252" t="s">
        <v>57</v>
      </c>
      <c r="B121" s="252"/>
      <c r="C121" s="70">
        <f>SUM(C103:C120)</f>
        <v>20000000</v>
      </c>
      <c r="D121" s="253">
        <f>+E121+'[11]สิงหาคม'!D121</f>
        <v>23289626.68</v>
      </c>
      <c r="E121" s="253">
        <f>SUM(E103:E120)</f>
        <v>3389673.2899999996</v>
      </c>
    </row>
    <row r="122" spans="1:5" ht="24">
      <c r="A122" s="254" t="s">
        <v>410</v>
      </c>
      <c r="B122" s="255">
        <v>430000</v>
      </c>
      <c r="C122" s="253"/>
      <c r="D122" s="256">
        <f>+E122+'[11]สิงหาคม'!D122</f>
        <v>0</v>
      </c>
      <c r="E122" s="256"/>
    </row>
    <row r="123" spans="1:5" ht="24">
      <c r="A123" s="254" t="s">
        <v>411</v>
      </c>
      <c r="B123" s="255">
        <v>431000</v>
      </c>
      <c r="C123" s="253"/>
      <c r="D123" s="256">
        <f>+E123+'[11]สิงหาคม'!D123</f>
        <v>0</v>
      </c>
      <c r="E123" s="256"/>
    </row>
    <row r="124" spans="1:5" ht="24">
      <c r="A124" s="257" t="s">
        <v>412</v>
      </c>
      <c r="B124" s="255">
        <v>431001</v>
      </c>
      <c r="C124" s="256"/>
      <c r="D124" s="256">
        <f>+E124+'[11]สิงหาคม'!D124</f>
        <v>0</v>
      </c>
      <c r="E124" s="256"/>
    </row>
    <row r="125" spans="1:5" ht="48">
      <c r="A125" s="258" t="s">
        <v>413</v>
      </c>
      <c r="B125" s="255">
        <v>431002</v>
      </c>
      <c r="C125" s="256">
        <v>29640990</v>
      </c>
      <c r="D125" s="256">
        <f>+E125+'[11]สิงหาคม'!D125-310305</f>
        <v>28347146</v>
      </c>
      <c r="E125" s="256">
        <v>165007</v>
      </c>
    </row>
    <row r="126" spans="1:5" ht="24">
      <c r="A126" s="252" t="s">
        <v>57</v>
      </c>
      <c r="B126" s="255"/>
      <c r="C126" s="253">
        <f>SUM(C124:C125)</f>
        <v>29640990</v>
      </c>
      <c r="D126" s="253">
        <f>SUM(D125)</f>
        <v>28347146</v>
      </c>
      <c r="E126" s="253">
        <f>SUM(E125)</f>
        <v>165007</v>
      </c>
    </row>
    <row r="127" spans="1:5" ht="24">
      <c r="A127" s="254" t="s">
        <v>414</v>
      </c>
      <c r="B127" s="255">
        <v>440000</v>
      </c>
      <c r="C127" s="256"/>
      <c r="D127" s="256">
        <f>+E127+'[11]สิงหาคม'!D127</f>
        <v>0</v>
      </c>
      <c r="E127" s="256"/>
    </row>
    <row r="128" spans="1:5" ht="24">
      <c r="A128" s="254" t="s">
        <v>415</v>
      </c>
      <c r="B128" s="255">
        <v>441000</v>
      </c>
      <c r="C128" s="256"/>
      <c r="D128" s="256">
        <f>+E128+'[11]สิงหาคม'!D128</f>
        <v>0</v>
      </c>
      <c r="E128" s="256"/>
    </row>
    <row r="129" spans="1:5" ht="48">
      <c r="A129" s="258" t="s">
        <v>416</v>
      </c>
      <c r="B129" s="255">
        <v>441001</v>
      </c>
      <c r="C129" s="256"/>
      <c r="D129" s="256">
        <f>+E129+'[11]สิงหาคม'!D129</f>
        <v>4490000</v>
      </c>
      <c r="E129" s="256">
        <v>2694000</v>
      </c>
    </row>
    <row r="130" spans="1:5" ht="24">
      <c r="A130" s="257" t="s">
        <v>417</v>
      </c>
      <c r="B130" s="255">
        <v>441002</v>
      </c>
      <c r="C130" s="256"/>
      <c r="D130" s="256">
        <f>+E130+'[11]สิงหาคม'!D130</f>
        <v>40000</v>
      </c>
      <c r="E130" s="256"/>
    </row>
    <row r="131" spans="1:5" ht="24">
      <c r="A131" s="252" t="s">
        <v>57</v>
      </c>
      <c r="B131" s="255"/>
      <c r="C131" s="256">
        <f>SUM(C129:C130)</f>
        <v>0</v>
      </c>
      <c r="D131" s="253">
        <f>+E131+'[11]สิงหาคม'!D131</f>
        <v>4530000</v>
      </c>
      <c r="E131" s="253">
        <f>SUM(E129:E130)</f>
        <v>2694000</v>
      </c>
    </row>
    <row r="132" spans="1:7" s="263" customFormat="1" ht="24.75" thickBot="1">
      <c r="A132" s="252" t="s">
        <v>75</v>
      </c>
      <c r="B132" s="252"/>
      <c r="C132" s="262">
        <f>+C14+C76+C85+C96+C100+C121+C126+C68</f>
        <v>50610990</v>
      </c>
      <c r="D132" s="262">
        <f>+D131+D126+D121+D96+D76+D68+D14</f>
        <v>57006647.77</v>
      </c>
      <c r="E132" s="262">
        <f>+E14+E68+E76+E96+E121+E126+E131</f>
        <v>6425472.08</v>
      </c>
      <c r="G132" s="264"/>
    </row>
    <row r="133" ht="24.75" thickTop="1">
      <c r="D133" s="259"/>
    </row>
    <row r="134" ht="24">
      <c r="D134" s="259"/>
    </row>
    <row r="135" spans="4:6" ht="24">
      <c r="D135" s="259"/>
      <c r="F135" s="259"/>
    </row>
  </sheetData>
  <sheetProtection/>
  <mergeCells count="3">
    <mergeCell ref="A1:D1"/>
    <mergeCell ref="A2:D2"/>
    <mergeCell ref="A3:D3"/>
  </mergeCells>
  <printOptions/>
  <pageMargins left="0.31496062992125984" right="0.11811023622047245" top="0.15748031496062992" bottom="0" header="0.31496062992125984" footer="0.31496062992125984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4.421875" style="271" customWidth="1"/>
    <col min="2" max="2" width="13.421875" style="287" customWidth="1"/>
    <col min="3" max="3" width="17.8515625" style="288" customWidth="1"/>
    <col min="4" max="4" width="8.8515625" style="271" customWidth="1"/>
    <col min="5" max="5" width="14.7109375" style="271" customWidth="1"/>
    <col min="6" max="6" width="28.140625" style="271" customWidth="1"/>
    <col min="7" max="7" width="15.421875" style="271" customWidth="1"/>
    <col min="8" max="8" width="13.57421875" style="271" customWidth="1"/>
    <col min="9" max="9" width="5.8515625" style="271" customWidth="1"/>
    <col min="10" max="10" width="19.00390625" style="271" customWidth="1"/>
    <col min="11" max="16384" width="9.00390625" style="271" customWidth="1"/>
  </cols>
  <sheetData>
    <row r="1" spans="1:10" ht="24">
      <c r="A1" s="265" t="s">
        <v>30</v>
      </c>
      <c r="B1" s="266"/>
      <c r="C1" s="267" t="s">
        <v>418</v>
      </c>
      <c r="D1" s="268"/>
      <c r="E1" s="269"/>
      <c r="F1" s="265" t="s">
        <v>30</v>
      </c>
      <c r="G1" s="268"/>
      <c r="H1" s="270" t="s">
        <v>419</v>
      </c>
      <c r="I1" s="268"/>
      <c r="J1" s="269"/>
    </row>
    <row r="2" spans="1:10" ht="24">
      <c r="A2" s="272" t="s">
        <v>420</v>
      </c>
      <c r="B2" s="273"/>
      <c r="C2" s="274" t="s">
        <v>421</v>
      </c>
      <c r="D2" s="78"/>
      <c r="E2" s="49"/>
      <c r="F2" s="272" t="s">
        <v>420</v>
      </c>
      <c r="G2" s="78"/>
      <c r="H2" s="275" t="s">
        <v>422</v>
      </c>
      <c r="I2" s="78"/>
      <c r="J2" s="49"/>
    </row>
    <row r="3" spans="1:10" ht="24">
      <c r="A3" s="276"/>
      <c r="B3" s="277"/>
      <c r="C3" s="278"/>
      <c r="D3" s="276"/>
      <c r="E3" s="9"/>
      <c r="F3" s="276"/>
      <c r="G3" s="276"/>
      <c r="H3" s="138"/>
      <c r="I3" s="276"/>
      <c r="J3" s="9"/>
    </row>
    <row r="4" spans="1:10" ht="24">
      <c r="A4" s="78"/>
      <c r="B4" s="273"/>
      <c r="C4" s="49"/>
      <c r="D4" s="78"/>
      <c r="E4" s="279" t="s">
        <v>423</v>
      </c>
      <c r="F4" s="78"/>
      <c r="G4" s="78"/>
      <c r="H4" s="78"/>
      <c r="I4" s="78"/>
      <c r="J4" s="279" t="s">
        <v>423</v>
      </c>
    </row>
    <row r="5" spans="1:10" ht="24">
      <c r="A5" s="4" t="s">
        <v>424</v>
      </c>
      <c r="B5" s="2"/>
      <c r="C5" s="3"/>
      <c r="D5" s="1"/>
      <c r="E5" s="8">
        <v>28107598.83</v>
      </c>
      <c r="F5" s="4" t="s">
        <v>425</v>
      </c>
      <c r="G5" s="1"/>
      <c r="H5" s="1"/>
      <c r="I5" s="1"/>
      <c r="J5" s="8">
        <v>9887269.36</v>
      </c>
    </row>
    <row r="6" spans="1:11" ht="24">
      <c r="A6" s="4" t="s">
        <v>426</v>
      </c>
      <c r="B6" s="2"/>
      <c r="C6" s="3"/>
      <c r="D6" s="1"/>
      <c r="E6" s="8"/>
      <c r="F6" s="4" t="s">
        <v>426</v>
      </c>
      <c r="G6" s="1"/>
      <c r="H6" s="1"/>
      <c r="I6" s="1"/>
      <c r="J6" s="8"/>
      <c r="K6" s="280"/>
    </row>
    <row r="7" spans="1:10" ht="24">
      <c r="A7" s="247" t="s">
        <v>427</v>
      </c>
      <c r="B7" s="247" t="s">
        <v>428</v>
      </c>
      <c r="C7" s="7" t="s">
        <v>47</v>
      </c>
      <c r="D7" s="247"/>
      <c r="E7" s="7"/>
      <c r="F7" s="247" t="s">
        <v>427</v>
      </c>
      <c r="G7" s="247" t="s">
        <v>428</v>
      </c>
      <c r="H7" s="247" t="s">
        <v>47</v>
      </c>
      <c r="I7" s="247"/>
      <c r="J7" s="7"/>
    </row>
    <row r="8" spans="1:10" ht="24">
      <c r="A8" s="281"/>
      <c r="B8" s="282"/>
      <c r="C8" s="3"/>
      <c r="D8" s="1"/>
      <c r="E8" s="8"/>
      <c r="F8" s="281"/>
      <c r="G8" s="1"/>
      <c r="H8" s="3"/>
      <c r="I8" s="1"/>
      <c r="J8" s="8"/>
    </row>
    <row r="9" spans="1:10" ht="24">
      <c r="A9" s="4" t="s">
        <v>429</v>
      </c>
      <c r="B9" s="247"/>
      <c r="C9" s="8"/>
      <c r="D9" s="1"/>
      <c r="E9" s="8"/>
      <c r="F9" s="1"/>
      <c r="G9" s="1"/>
      <c r="H9" s="1"/>
      <c r="I9" s="1"/>
      <c r="J9" s="8"/>
    </row>
    <row r="10" spans="1:10" ht="24">
      <c r="A10" s="247" t="s">
        <v>430</v>
      </c>
      <c r="B10" s="247" t="s">
        <v>431</v>
      </c>
      <c r="C10" s="7" t="s">
        <v>47</v>
      </c>
      <c r="D10" s="1"/>
      <c r="E10" s="8"/>
      <c r="F10" s="1"/>
      <c r="G10" s="1"/>
      <c r="H10" s="1"/>
      <c r="I10" s="1"/>
      <c r="J10" s="8"/>
    </row>
    <row r="11" spans="1:10" ht="24">
      <c r="A11" s="165">
        <v>43255</v>
      </c>
      <c r="B11" s="2">
        <v>24076254</v>
      </c>
      <c r="C11" s="3">
        <v>18713</v>
      </c>
      <c r="D11" s="3"/>
      <c r="E11" s="8"/>
      <c r="F11" s="1"/>
      <c r="G11" s="1"/>
      <c r="H11" s="1"/>
      <c r="I11" s="1"/>
      <c r="J11" s="8"/>
    </row>
    <row r="12" spans="1:10" ht="24">
      <c r="A12" s="165">
        <v>43348</v>
      </c>
      <c r="B12" s="2">
        <v>29095542</v>
      </c>
      <c r="C12" s="3">
        <v>73696</v>
      </c>
      <c r="D12" s="3"/>
      <c r="E12" s="8"/>
      <c r="F12" s="1"/>
      <c r="G12" s="1"/>
      <c r="H12" s="1"/>
      <c r="I12" s="1"/>
      <c r="J12" s="8"/>
    </row>
    <row r="13" spans="1:10" ht="24">
      <c r="A13" s="165">
        <v>43348</v>
      </c>
      <c r="B13" s="2">
        <v>29095557</v>
      </c>
      <c r="C13" s="3">
        <v>9906.54</v>
      </c>
      <c r="D13" s="3"/>
      <c r="E13" s="8"/>
      <c r="F13" s="4" t="s">
        <v>429</v>
      </c>
      <c r="G13" s="4"/>
      <c r="H13" s="4"/>
      <c r="I13" s="4"/>
      <c r="J13" s="8"/>
    </row>
    <row r="14" spans="1:10" ht="24">
      <c r="A14" s="165">
        <v>43367</v>
      </c>
      <c r="B14" s="283">
        <v>29095579</v>
      </c>
      <c r="C14" s="3">
        <v>8130.73</v>
      </c>
      <c r="D14" s="247"/>
      <c r="E14" s="7"/>
      <c r="F14" s="247" t="s">
        <v>430</v>
      </c>
      <c r="G14" s="247" t="s">
        <v>431</v>
      </c>
      <c r="H14" s="247" t="s">
        <v>47</v>
      </c>
      <c r="I14" s="247"/>
      <c r="J14" s="7"/>
    </row>
    <row r="15" spans="1:10" ht="24">
      <c r="A15" s="165">
        <v>43371</v>
      </c>
      <c r="B15" s="2">
        <v>29095584</v>
      </c>
      <c r="C15" s="3">
        <v>4900.5</v>
      </c>
      <c r="F15" s="165"/>
      <c r="G15" s="284"/>
      <c r="H15" s="285"/>
      <c r="I15" s="284"/>
      <c r="J15" s="286"/>
    </row>
    <row r="16" spans="1:10" ht="24">
      <c r="A16" s="165">
        <v>43371</v>
      </c>
      <c r="B16" s="2">
        <v>29095585</v>
      </c>
      <c r="C16" s="3">
        <v>26836.93</v>
      </c>
      <c r="F16" s="1"/>
      <c r="G16" s="1"/>
      <c r="H16" s="1"/>
      <c r="I16" s="1"/>
      <c r="J16" s="8"/>
    </row>
    <row r="17" spans="1:10" ht="24">
      <c r="A17" s="165">
        <v>43371</v>
      </c>
      <c r="B17" s="2">
        <v>29095586</v>
      </c>
      <c r="C17" s="3">
        <v>33256</v>
      </c>
      <c r="F17" s="4" t="s">
        <v>432</v>
      </c>
      <c r="G17" s="4"/>
      <c r="H17" s="4"/>
      <c r="I17" s="4"/>
      <c r="J17" s="8"/>
    </row>
    <row r="18" spans="1:10" ht="24">
      <c r="A18" s="165">
        <v>43371</v>
      </c>
      <c r="B18" s="2">
        <v>29095587</v>
      </c>
      <c r="C18" s="3">
        <v>6930</v>
      </c>
      <c r="F18" s="247" t="s">
        <v>433</v>
      </c>
      <c r="G18" s="247" t="s">
        <v>434</v>
      </c>
      <c r="H18" s="247" t="s">
        <v>47</v>
      </c>
      <c r="I18" s="4"/>
      <c r="J18" s="8"/>
    </row>
    <row r="19" spans="1:10" ht="24">
      <c r="A19" s="165">
        <v>43371</v>
      </c>
      <c r="B19" s="2">
        <v>29095588</v>
      </c>
      <c r="C19" s="3">
        <v>310305</v>
      </c>
      <c r="E19" s="50">
        <f>SUM(C11:C19)</f>
        <v>492674.7</v>
      </c>
      <c r="F19" s="82"/>
      <c r="G19" s="2"/>
      <c r="H19" s="3"/>
      <c r="I19" s="1"/>
      <c r="J19" s="3"/>
    </row>
    <row r="20" spans="1:12" ht="24">
      <c r="A20" s="4" t="s">
        <v>432</v>
      </c>
      <c r="B20" s="247"/>
      <c r="C20" s="8"/>
      <c r="D20" s="4"/>
      <c r="E20" s="8"/>
      <c r="F20" s="82"/>
      <c r="G20" s="1"/>
      <c r="H20" s="3"/>
      <c r="I20" s="1"/>
      <c r="J20" s="3"/>
      <c r="L20" s="280"/>
    </row>
    <row r="21" spans="1:10" ht="24">
      <c r="A21" s="247" t="s">
        <v>433</v>
      </c>
      <c r="B21" s="247" t="s">
        <v>434</v>
      </c>
      <c r="C21" s="7" t="s">
        <v>47</v>
      </c>
      <c r="D21" s="1"/>
      <c r="F21" s="1"/>
      <c r="G21" s="1"/>
      <c r="H21" s="3"/>
      <c r="I21" s="1"/>
      <c r="J21" s="3"/>
    </row>
    <row r="22" spans="5:10" ht="24">
      <c r="E22" s="288"/>
      <c r="F22" s="1"/>
      <c r="G22" s="1"/>
      <c r="H22" s="1"/>
      <c r="I22" s="1"/>
      <c r="J22" s="3"/>
    </row>
    <row r="23" spans="6:10" ht="24">
      <c r="F23" s="1"/>
      <c r="G23" s="1"/>
      <c r="H23" s="1"/>
      <c r="I23" s="1"/>
      <c r="J23" s="3"/>
    </row>
    <row r="24" spans="1:12" ht="24">
      <c r="A24" s="4" t="s">
        <v>435</v>
      </c>
      <c r="B24" s="247"/>
      <c r="C24" s="8"/>
      <c r="D24" s="4"/>
      <c r="E24" s="8">
        <f>+E5-E19</f>
        <v>27614924.13</v>
      </c>
      <c r="F24" s="4" t="s">
        <v>436</v>
      </c>
      <c r="G24" s="4"/>
      <c r="H24" s="4"/>
      <c r="I24" s="4"/>
      <c r="J24" s="8">
        <f>+J5-J20+J21</f>
        <v>9887269.36</v>
      </c>
      <c r="L24" s="280"/>
    </row>
    <row r="25" spans="1:12" ht="24">
      <c r="A25" s="1"/>
      <c r="B25" s="2"/>
      <c r="C25" s="3"/>
      <c r="D25" s="1"/>
      <c r="E25" s="3"/>
      <c r="F25" s="1"/>
      <c r="G25" s="1"/>
      <c r="H25" s="1"/>
      <c r="I25" s="1"/>
      <c r="J25" s="3"/>
      <c r="K25" s="280"/>
      <c r="L25" s="280"/>
    </row>
    <row r="26" spans="1:10" ht="24">
      <c r="A26" s="265" t="s">
        <v>437</v>
      </c>
      <c r="B26" s="289"/>
      <c r="C26" s="267" t="s">
        <v>438</v>
      </c>
      <c r="D26" s="265"/>
      <c r="E26" s="290"/>
      <c r="F26" s="265" t="s">
        <v>437</v>
      </c>
      <c r="G26" s="265"/>
      <c r="H26" s="270" t="s">
        <v>438</v>
      </c>
      <c r="I26" s="265"/>
      <c r="J26" s="290"/>
    </row>
    <row r="27" spans="1:10" ht="24">
      <c r="A27" s="78"/>
      <c r="B27" s="273"/>
      <c r="C27" s="291"/>
      <c r="D27" s="78"/>
      <c r="E27" s="49"/>
      <c r="F27" s="78"/>
      <c r="G27" s="78"/>
      <c r="H27" s="134"/>
      <c r="I27" s="78"/>
      <c r="J27" s="49"/>
    </row>
    <row r="28" spans="1:10" ht="24">
      <c r="A28" s="78" t="s">
        <v>439</v>
      </c>
      <c r="B28" s="273"/>
      <c r="C28" s="291" t="s">
        <v>440</v>
      </c>
      <c r="D28" s="78"/>
      <c r="E28" s="49"/>
      <c r="F28" s="78" t="s">
        <v>439</v>
      </c>
      <c r="G28" s="78"/>
      <c r="H28" s="134" t="s">
        <v>441</v>
      </c>
      <c r="I28" s="78"/>
      <c r="J28" s="49"/>
    </row>
    <row r="29" spans="1:10" ht="24">
      <c r="A29" s="78" t="s">
        <v>442</v>
      </c>
      <c r="B29" s="273"/>
      <c r="C29" s="291" t="s">
        <v>443</v>
      </c>
      <c r="D29" s="78"/>
      <c r="E29" s="49"/>
      <c r="F29" s="78" t="s">
        <v>442</v>
      </c>
      <c r="G29" s="78"/>
      <c r="H29" s="134" t="s">
        <v>443</v>
      </c>
      <c r="I29" s="78"/>
      <c r="J29" s="49"/>
    </row>
    <row r="30" spans="1:10" ht="24">
      <c r="A30" s="276" t="s">
        <v>444</v>
      </c>
      <c r="B30" s="277"/>
      <c r="C30" s="278" t="s">
        <v>445</v>
      </c>
      <c r="D30" s="276"/>
      <c r="E30" s="9"/>
      <c r="F30" s="276" t="s">
        <v>444</v>
      </c>
      <c r="G30" s="276"/>
      <c r="H30" s="138" t="s">
        <v>445</v>
      </c>
      <c r="I30" s="276"/>
      <c r="J30" s="9"/>
    </row>
    <row r="31" spans="2:3" ht="17.25">
      <c r="B31" s="271"/>
      <c r="C31" s="271"/>
    </row>
    <row r="32" spans="2:3" ht="17.25">
      <c r="B32" s="271"/>
      <c r="C32" s="271"/>
    </row>
    <row r="34" ht="17.25">
      <c r="E34" s="288"/>
    </row>
    <row r="35" ht="17.25">
      <c r="E35" s="280"/>
    </row>
    <row r="37" ht="17.25">
      <c r="E37" s="280"/>
    </row>
    <row r="40" ht="17.25">
      <c r="E40" s="2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D4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00390625" style="1" customWidth="1"/>
    <col min="2" max="2" width="43.421875" style="1" bestFit="1" customWidth="1"/>
    <col min="3" max="4" width="14.7109375" style="1" bestFit="1" customWidth="1"/>
    <col min="5" max="16384" width="9.00390625" style="1" customWidth="1"/>
  </cols>
  <sheetData>
    <row r="1" spans="2:4" ht="24">
      <c r="B1" s="400" t="s">
        <v>30</v>
      </c>
      <c r="C1" s="400"/>
      <c r="D1" s="400"/>
    </row>
    <row r="2" spans="2:4" ht="24">
      <c r="B2" s="400" t="s">
        <v>1047</v>
      </c>
      <c r="C2" s="400"/>
      <c r="D2" s="400"/>
    </row>
    <row r="3" spans="2:4" ht="24">
      <c r="B3" s="400" t="s">
        <v>2</v>
      </c>
      <c r="C3" s="400"/>
      <c r="D3" s="400"/>
    </row>
    <row r="4" spans="2:4" ht="24">
      <c r="B4" s="248" t="s">
        <v>69</v>
      </c>
      <c r="C4" s="248" t="s">
        <v>446</v>
      </c>
      <c r="D4" s="248" t="s">
        <v>447</v>
      </c>
    </row>
    <row r="5" spans="2:4" ht="24">
      <c r="B5" s="46" t="str">
        <f>+'[7]ปิดบัญชี'!A4</f>
        <v>เงินสด</v>
      </c>
      <c r="C5" s="292">
        <f>+'[7]ปิดบัญชี'!F4</f>
        <v>0</v>
      </c>
      <c r="D5" s="292">
        <f>+'[7]ปิดบัญชี'!G4</f>
        <v>0</v>
      </c>
    </row>
    <row r="6" spans="2:4" ht="24">
      <c r="B6" s="46" t="str">
        <f>+'[7]ปิดบัญชี'!A5</f>
        <v>เงินฝากธนาคาร  ธ.ก.ส.  ( ออมทรัพย์)</v>
      </c>
      <c r="C6" s="292">
        <f>+'[7]ปิดบัญชี'!F5</f>
        <v>27614924.129999995</v>
      </c>
      <c r="D6" s="292">
        <f>+'[7]ปิดบัญชี'!G5</f>
        <v>0</v>
      </c>
    </row>
    <row r="7" spans="2:4" ht="24">
      <c r="B7" s="46" t="str">
        <f>+'[7]ปิดบัญชี'!A6</f>
        <v>เงินฝากธนาคาร ธ.ก.ส. (เงินสวัสดิการค่ารักษาพยาบาล)</v>
      </c>
      <c r="C7" s="292">
        <f>+'[7]ปิดบัญชี'!F6</f>
        <v>34.45000000000073</v>
      </c>
      <c r="D7" s="292">
        <f>+'[7]ปิดบัญชี'!G6</f>
        <v>0</v>
      </c>
    </row>
    <row r="8" spans="2:4" ht="24">
      <c r="B8" s="46" t="str">
        <f>+'[7]ปิดบัญชี'!A8</f>
        <v>เงินฝากธนาคาร  ธ.ก.ส. ( ประจำ)</v>
      </c>
      <c r="C8" s="292">
        <f>+'[7]ปิดบัญชี'!F8</f>
        <v>600000</v>
      </c>
      <c r="D8" s="292">
        <f>+'[7]ปิดบัญชี'!G8</f>
        <v>0</v>
      </c>
    </row>
    <row r="9" spans="2:4" ht="24">
      <c r="B9" s="46" t="str">
        <f>+'[7]ปิดบัญชี'!A9</f>
        <v>เงินฝากธนาคารกรุงไทย  (ออมทรัพย์)</v>
      </c>
      <c r="C9" s="292">
        <f>+'[7]ปิดบัญชี'!F9</f>
        <v>29685.47</v>
      </c>
      <c r="D9" s="292">
        <f>+'[7]ปิดบัญชี'!G9</f>
        <v>0</v>
      </c>
    </row>
    <row r="10" spans="2:4" ht="24">
      <c r="B10" s="46" t="str">
        <f>+'[7]ปิดบัญชี'!A10</f>
        <v>เงินฝากธนาคาร กรุงไทย  (กระแสรายวัน)</v>
      </c>
      <c r="C10" s="292">
        <f>+'[7]ปิดบัญชี'!F10</f>
        <v>9887269.360000003</v>
      </c>
      <c r="D10" s="292">
        <f>+'[7]ปิดบัญชี'!G10</f>
        <v>0</v>
      </c>
    </row>
    <row r="11" spans="2:4" ht="24">
      <c r="B11" s="46" t="str">
        <f>+'[7]ปิดบัญชี'!A11</f>
        <v>เงินฝากธนาคาร ออมสิน (ออมทรัพย์)</v>
      </c>
      <c r="C11" s="292">
        <f>+'[7]ปิดบัญชี'!F11</f>
        <v>1744665.72</v>
      </c>
      <c r="D11" s="292">
        <f>+'[7]ปิดบัญชี'!G11</f>
        <v>0</v>
      </c>
    </row>
    <row r="12" spans="2:4" ht="24">
      <c r="B12" s="46" t="str">
        <f>+'[7]ปิดบัญชี'!A12</f>
        <v>เงินฝาก กสท.</v>
      </c>
      <c r="C12" s="292">
        <f>+'[7]ปิดบัญชี'!F12</f>
        <v>4027198.06</v>
      </c>
      <c r="D12" s="292">
        <f>+'[7]ปิดบัญชี'!G12</f>
        <v>0</v>
      </c>
    </row>
    <row r="13" spans="2:4" ht="24">
      <c r="B13" s="46" t="str">
        <f>+'[7]ปิดบัญชี'!A13</f>
        <v>ลูกหนี้ - ภาษีโรงเรือนและที่ดิน</v>
      </c>
      <c r="C13" s="292">
        <f>+'[7]ปิดบัญชี'!F13</f>
        <v>34317</v>
      </c>
      <c r="D13" s="292">
        <f>+'[7]ปิดบัญชี'!G13</f>
        <v>0</v>
      </c>
    </row>
    <row r="14" spans="2:4" ht="24">
      <c r="B14" s="46" t="str">
        <f>+'[7]ปิดบัญชี'!A14</f>
        <v>        - ภาษีบำรุงท้องที่</v>
      </c>
      <c r="C14" s="292">
        <f>+'[7]ปิดบัญชี'!F14</f>
        <v>70902.29999999999</v>
      </c>
      <c r="D14" s="292">
        <f>+'[7]ปิดบัญชี'!G14</f>
        <v>0</v>
      </c>
    </row>
    <row r="15" spans="2:4" ht="24">
      <c r="B15" s="46" t="str">
        <f>+'[7]ปิดบัญชี'!A15</f>
        <v>         - ภาษีป้าย</v>
      </c>
      <c r="C15" s="292">
        <f>+'[7]ปิดบัญชี'!F15</f>
        <v>2480</v>
      </c>
      <c r="D15" s="292">
        <f>+'[7]ปิดบัญชี'!G15</f>
        <v>0</v>
      </c>
    </row>
    <row r="16" spans="2:4" ht="24">
      <c r="B16" s="46" t="str">
        <f>+'[7]ปิดบัญชี'!A21</f>
        <v>ทรัพย์สินที่เกิดการเงินกู้</v>
      </c>
      <c r="C16" s="292">
        <f>+'[7]ปิดบัญชี'!F21</f>
        <v>12392000</v>
      </c>
      <c r="D16" s="292">
        <f>+'[7]ปิดบัญชี'!G21</f>
        <v>0</v>
      </c>
    </row>
    <row r="17" spans="2:4" ht="24">
      <c r="B17" s="46" t="str">
        <f>+'[7]ปิดบัญชี'!A23</f>
        <v>งบกลาง-รายได้</v>
      </c>
      <c r="C17" s="292">
        <f>+'[7]ปิดบัญชี'!F23</f>
        <v>2245733.47</v>
      </c>
      <c r="D17" s="292">
        <f>+'[7]ปิดบัญชี'!G23</f>
        <v>0</v>
      </c>
    </row>
    <row r="18" spans="2:4" ht="24">
      <c r="B18" s="46" t="str">
        <f>+'[7]ปิดบัญชี'!A24</f>
        <v>งบกลาง-เบี้ยยังชีพ-สูงอายุ</v>
      </c>
      <c r="C18" s="292">
        <f>+'[7]ปิดบัญชี'!F24</f>
        <v>11657900</v>
      </c>
      <c r="D18" s="292">
        <f>+'[7]ปิดบัญชี'!G24</f>
        <v>0</v>
      </c>
    </row>
    <row r="19" spans="2:4" ht="24">
      <c r="B19" s="46" t="str">
        <f>+'[7]ปิดบัญชี'!A25</f>
        <v>งบกลาง-เบี้ยยังชีพ-พิการ</v>
      </c>
      <c r="C19" s="292">
        <f>+'[7]ปิดบัญชี'!F25</f>
        <v>2096800</v>
      </c>
      <c r="D19" s="292">
        <f>+'[7]ปิดบัญชี'!G25</f>
        <v>0</v>
      </c>
    </row>
    <row r="20" spans="2:4" ht="24">
      <c r="B20" s="46" t="str">
        <f>+'[7]ปิดบัญชี'!A26</f>
        <v>งบกลาง-เบี้ยยังชีพ-เอดส์</v>
      </c>
      <c r="C20" s="292">
        <f>+'[7]ปิดบัญชี'!F26</f>
        <v>24000</v>
      </c>
      <c r="D20" s="292">
        <f>+'[7]ปิดบัญชี'!G26</f>
        <v>0</v>
      </c>
    </row>
    <row r="21" spans="2:4" ht="24">
      <c r="B21" s="46" t="str">
        <f>+'[7]ปิดบัญชี'!A27</f>
        <v>เงินเดือนการเมือง</v>
      </c>
      <c r="C21" s="292">
        <f>+'[7]ปิดบัญชี'!F27</f>
        <v>2624640</v>
      </c>
      <c r="D21" s="292">
        <f>+'[7]ปิดบัญชี'!G27</f>
        <v>0</v>
      </c>
    </row>
    <row r="22" spans="2:4" ht="24">
      <c r="B22" s="46" t="str">
        <f>+'[7]ปิดบัญชี'!A28</f>
        <v>เงินเดือนประจำ</v>
      </c>
      <c r="C22" s="292">
        <f>+'[7]ปิดบัญชี'!F28</f>
        <v>10074091</v>
      </c>
      <c r="D22" s="292">
        <f>+'[7]ปิดบัญชี'!G28</f>
        <v>0</v>
      </c>
    </row>
    <row r="23" spans="2:4" ht="24">
      <c r="B23" s="46" t="str">
        <f>+'[7]ปิดบัญชี'!A29</f>
        <v>ค่าตอบแทน-รายได้</v>
      </c>
      <c r="C23" s="292">
        <f>+'[7]ปิดบัญชี'!F29</f>
        <v>1083180</v>
      </c>
      <c r="D23" s="292">
        <f>+'[7]ปิดบัญชี'!G29</f>
        <v>0</v>
      </c>
    </row>
    <row r="24" spans="2:4" ht="24">
      <c r="B24" s="46" t="str">
        <f>+'[7]ปิดบัญชี'!A31</f>
        <v>ค่าใช้สอย</v>
      </c>
      <c r="C24" s="292">
        <f>+'[7]ปิดบัญชี'!F31</f>
        <v>226477.5</v>
      </c>
      <c r="D24" s="292">
        <f>+'[7]ปิดบัญชี'!G31</f>
        <v>0</v>
      </c>
    </row>
    <row r="25" spans="2:4" ht="24">
      <c r="B25" s="46" t="str">
        <f>+'[7]ปิดบัญชี'!A32</f>
        <v>ค่าใช้สอย</v>
      </c>
      <c r="C25" s="292">
        <f>+'[7]ปิดบัญชี'!F32</f>
        <v>2273094.83</v>
      </c>
      <c r="D25" s="292">
        <f>+'[7]ปิดบัญชี'!G32</f>
        <v>0</v>
      </c>
    </row>
    <row r="26" spans="2:4" ht="24">
      <c r="B26" s="46" t="str">
        <f>+'[7]ปิดบัญชี'!A33</f>
        <v>ค่าวัสดุ </v>
      </c>
      <c r="C26" s="292">
        <f>+'[7]ปิดบัญชี'!F33</f>
        <v>2029699.7</v>
      </c>
      <c r="D26" s="292">
        <f>+'[7]ปิดบัญชี'!G33</f>
        <v>0</v>
      </c>
    </row>
    <row r="27" spans="2:4" ht="24">
      <c r="B27" s="46" t="str">
        <f>+'[7]ปิดบัญชี'!A34</f>
        <v>ค่าวัสดุ (ฉ)</v>
      </c>
      <c r="C27" s="292">
        <f>+'[7]ปิดบัญชี'!F34</f>
        <v>40000</v>
      </c>
      <c r="D27" s="292">
        <f>+'[7]ปิดบัญชี'!G34</f>
        <v>0</v>
      </c>
    </row>
    <row r="28" spans="2:4" ht="24">
      <c r="B28" s="46" t="str">
        <f>+'[7]ปิดบัญชี'!A35</f>
        <v>ค่าสาธารณูปโภค</v>
      </c>
      <c r="C28" s="292">
        <f>+'[7]ปิดบัญชี'!F35</f>
        <v>422239.88</v>
      </c>
      <c r="D28" s="292">
        <f>+'[7]ปิดบัญชี'!G35</f>
        <v>0</v>
      </c>
    </row>
    <row r="29" spans="2:4" ht="24">
      <c r="B29" s="46" t="str">
        <f>+'[7]ปิดบัญชี'!A36</f>
        <v>เงินอุดหนุน</v>
      </c>
      <c r="C29" s="292">
        <f>+'[7]ปิดบัญชี'!F36</f>
        <v>1977000</v>
      </c>
      <c r="D29" s="292">
        <f>+'[7]ปิดบัญชี'!G36</f>
        <v>0</v>
      </c>
    </row>
    <row r="30" spans="2:4" ht="24">
      <c r="B30" s="46" t="str">
        <f>+'[7]ปิดบัญชี'!A37</f>
        <v>ค่าครุภัณฑ์-รายได้</v>
      </c>
      <c r="C30" s="292">
        <f>+'[7]ปิดบัญชี'!F37</f>
        <v>567200</v>
      </c>
      <c r="D30" s="292">
        <f>+'[7]ปิดบัญชี'!G37</f>
        <v>0</v>
      </c>
    </row>
    <row r="31" spans="2:4" ht="24">
      <c r="B31" s="46" t="str">
        <f>+'[7]ปิดบัญชี'!A38</f>
        <v>ค่าที่ดินและสิ่งก่อสร้าง</v>
      </c>
      <c r="C31" s="292">
        <f>+'[7]ปิดบัญชี'!F38</f>
        <v>6874010</v>
      </c>
      <c r="D31" s="292">
        <f>+'[7]ปิดบัญชี'!G38</f>
        <v>0</v>
      </c>
    </row>
    <row r="32" spans="2:4" ht="24">
      <c r="B32" s="46" t="str">
        <f>+'[7]ปิดบัญชี'!A39</f>
        <v>ค่าที่ดินและสิ่งก่อสร้าง(ฉ)</v>
      </c>
      <c r="C32" s="292">
        <f>+'[7]ปิดบัญชี'!F39</f>
        <v>4490000</v>
      </c>
      <c r="D32" s="292">
        <f>+'[7]ปิดบัญชี'!G39</f>
        <v>0</v>
      </c>
    </row>
    <row r="33" spans="2:4" ht="24">
      <c r="B33" s="46" t="str">
        <f>+'[7]ปิดบัญชี'!A40</f>
        <v>รายจ่ายอื่น ๆ</v>
      </c>
      <c r="C33" s="292">
        <f>+'[7]ปิดบัญชี'!F40</f>
        <v>20000</v>
      </c>
      <c r="D33" s="292">
        <f>+'[7]ปิดบัญชี'!G40</f>
        <v>0</v>
      </c>
    </row>
    <row r="34" spans="2:4" ht="24">
      <c r="B34" s="46" t="str">
        <f>+'[7]ปิดบัญชี'!A41</f>
        <v>เจ้าหนี้เงินกู้-ธนาคารกรุงไทย</v>
      </c>
      <c r="C34" s="292">
        <f>+'[7]ปิดบัญชี'!F41</f>
        <v>0</v>
      </c>
      <c r="D34" s="292">
        <f>+'[7]ปิดบัญชี'!G41</f>
        <v>2152000</v>
      </c>
    </row>
    <row r="35" spans="2:4" ht="24">
      <c r="B35" s="46" t="str">
        <f>+'[7]ปิดบัญชี'!A43</f>
        <v>เงินรายรับ</v>
      </c>
      <c r="C35" s="292">
        <f>+'[7]ปิดบัญชี'!F43</f>
        <v>0</v>
      </c>
      <c r="D35" s="292">
        <v>57006647.77</v>
      </c>
    </row>
    <row r="36" spans="2:4" ht="24">
      <c r="B36" s="46" t="s">
        <v>20</v>
      </c>
      <c r="C36" s="292"/>
      <c r="D36" s="292">
        <v>860327.57</v>
      </c>
    </row>
    <row r="37" spans="2:4" ht="24">
      <c r="B37" s="46" t="str">
        <f>+'[7]ปิดบัญชี'!A72</f>
        <v>รายจ่ายค้างจ่าย</v>
      </c>
      <c r="C37" s="292">
        <f>+'[7]ปิดบัญชี'!F72</f>
        <v>0</v>
      </c>
      <c r="D37" s="292">
        <f>+'[7]ปิดบัญชี'!G72</f>
        <v>3551808.3999999994</v>
      </c>
    </row>
    <row r="38" spans="2:4" ht="24">
      <c r="B38" s="46" t="str">
        <f>+'[7]ปิดบัญชี'!A73</f>
        <v>เงินสะสม</v>
      </c>
      <c r="C38" s="292">
        <f>+'[7]ปิดบัญชี'!F73</f>
        <v>0</v>
      </c>
      <c r="D38" s="292">
        <f>+'[7]ปิดบัญชี'!G73</f>
        <v>26583425.76</v>
      </c>
    </row>
    <row r="39" spans="2:4" ht="24">
      <c r="B39" s="46" t="str">
        <f>+'[7]ปิดบัญชี'!A74</f>
        <v>เงินทุนสำรองเงินสะสม</v>
      </c>
      <c r="C39" s="292">
        <f>+'[7]ปิดบัญชี'!F74</f>
        <v>0</v>
      </c>
      <c r="D39" s="292">
        <f>+'[7]ปิดบัญชี'!G74</f>
        <v>14975333.37</v>
      </c>
    </row>
    <row r="40" spans="2:4" s="4" customFormat="1" ht="24">
      <c r="B40" s="59" t="str">
        <f>+'[7]ปิดบัญชี'!A75</f>
        <v>รวมทั้งสิ้น</v>
      </c>
      <c r="C40" s="293">
        <f>+'[7]ปิดบัญชี'!F75</f>
        <v>105129542.86999999</v>
      </c>
      <c r="D40" s="293">
        <f>+'[7]ปิดบัญชี'!G75</f>
        <v>105129542.87</v>
      </c>
    </row>
  </sheetData>
  <sheetProtection/>
  <mergeCells count="3">
    <mergeCell ref="B1:D1"/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D22"/>
  <sheetViews>
    <sheetView zoomScalePageLayoutView="0" workbookViewId="0" topLeftCell="A13">
      <selection activeCell="B10" sqref="B10"/>
    </sheetView>
  </sheetViews>
  <sheetFormatPr defaultColWidth="9.140625" defaultRowHeight="15"/>
  <cols>
    <col min="1" max="1" width="5.57421875" style="1" customWidth="1"/>
    <col min="2" max="2" width="43.421875" style="1" bestFit="1" customWidth="1"/>
    <col min="3" max="4" width="13.421875" style="1" bestFit="1" customWidth="1"/>
    <col min="5" max="16384" width="9.00390625" style="1" customWidth="1"/>
  </cols>
  <sheetData>
    <row r="1" spans="2:4" ht="24">
      <c r="B1" s="400" t="s">
        <v>30</v>
      </c>
      <c r="C1" s="400"/>
      <c r="D1" s="400"/>
    </row>
    <row r="2" spans="2:4" ht="24">
      <c r="B2" s="400" t="s">
        <v>1046</v>
      </c>
      <c r="C2" s="400"/>
      <c r="D2" s="400"/>
    </row>
    <row r="3" spans="2:4" ht="24">
      <c r="B3" s="400" t="s">
        <v>2</v>
      </c>
      <c r="C3" s="400"/>
      <c r="D3" s="400"/>
    </row>
    <row r="4" spans="2:4" ht="24">
      <c r="B4" s="248" t="s">
        <v>69</v>
      </c>
      <c r="C4" s="248" t="s">
        <v>446</v>
      </c>
      <c r="D4" s="248" t="s">
        <v>447</v>
      </c>
    </row>
    <row r="5" spans="2:4" ht="24">
      <c r="B5" s="46" t="str">
        <f>+'[7]ปิดบัญชี'!A4</f>
        <v>เงินสด</v>
      </c>
      <c r="C5" s="292">
        <f>+'[7]ปิดบัญชี'!L4</f>
        <v>0</v>
      </c>
      <c r="D5" s="292">
        <f>+'[7]ปิดบัญชี'!M4</f>
        <v>0</v>
      </c>
    </row>
    <row r="6" spans="2:4" ht="24">
      <c r="B6" s="46" t="str">
        <f>+'[7]ปิดบัญชี'!A5</f>
        <v>เงินฝากธนาคาร  ธ.ก.ส.  ( ออมทรัพย์)</v>
      </c>
      <c r="C6" s="292">
        <f>+'[7]ปิดบัญชี'!L5</f>
        <v>27614924.129999995</v>
      </c>
      <c r="D6" s="292">
        <f>+'[7]ปิดบัญชี'!M5</f>
        <v>0</v>
      </c>
    </row>
    <row r="7" spans="2:4" ht="24">
      <c r="B7" s="46" t="str">
        <f>+'[7]ปิดบัญชี'!A6</f>
        <v>เงินฝากธนาคาร ธ.ก.ส. (เงินสวัสดิการค่ารักษาพยาบาล)</v>
      </c>
      <c r="C7" s="292">
        <f>+'[7]ปิดบัญชี'!L6</f>
        <v>34.45000000000073</v>
      </c>
      <c r="D7" s="292">
        <f>+'[7]ปิดบัญชี'!M6</f>
        <v>0</v>
      </c>
    </row>
    <row r="8" spans="2:4" ht="24">
      <c r="B8" s="46" t="str">
        <f>+'[7]ปิดบัญชี'!A8</f>
        <v>เงินฝากธนาคาร  ธ.ก.ส. ( ประจำ)</v>
      </c>
      <c r="C8" s="292">
        <f>+'[7]ปิดบัญชี'!L8</f>
        <v>600000</v>
      </c>
      <c r="D8" s="292">
        <f>+'[7]ปิดบัญชี'!M8</f>
        <v>0</v>
      </c>
    </row>
    <row r="9" spans="2:4" ht="24">
      <c r="B9" s="46" t="str">
        <f>+'[7]ปิดบัญชี'!A9</f>
        <v>เงินฝากธนาคารกรุงไทย  (ออมทรัพย์)</v>
      </c>
      <c r="C9" s="292">
        <f>+'[7]ปิดบัญชี'!L9</f>
        <v>29685.47</v>
      </c>
      <c r="D9" s="292">
        <f>+'[7]ปิดบัญชี'!M9</f>
        <v>0</v>
      </c>
    </row>
    <row r="10" spans="2:4" ht="24">
      <c r="B10" s="46" t="str">
        <f>+'[7]ปิดบัญชี'!A10</f>
        <v>เงินฝากธนาคาร กรุงไทย  (กระแสรายวัน)</v>
      </c>
      <c r="C10" s="292">
        <f>+'[7]ปิดบัญชี'!L10</f>
        <v>9887269.360000003</v>
      </c>
      <c r="D10" s="292">
        <f>+'[7]ปิดบัญชี'!M10</f>
        <v>0</v>
      </c>
    </row>
    <row r="11" spans="2:4" ht="24">
      <c r="B11" s="46" t="str">
        <f>+'[7]ปิดบัญชี'!A11</f>
        <v>เงินฝากธนาคาร ออมสิน (ออมทรัพย์)</v>
      </c>
      <c r="C11" s="292">
        <f>+'[7]ปิดบัญชี'!L11</f>
        <v>1744665.72</v>
      </c>
      <c r="D11" s="292">
        <f>+'[7]ปิดบัญชี'!M11</f>
        <v>0</v>
      </c>
    </row>
    <row r="12" spans="2:4" ht="24">
      <c r="B12" s="46" t="str">
        <f>+'[7]ปิดบัญชี'!A12</f>
        <v>เงินฝาก กสท.</v>
      </c>
      <c r="C12" s="292">
        <f>+'[7]ปิดบัญชี'!L12</f>
        <v>4027198.06</v>
      </c>
      <c r="D12" s="292">
        <f>+'[7]ปิดบัญชี'!M12</f>
        <v>0</v>
      </c>
    </row>
    <row r="13" spans="2:4" ht="24">
      <c r="B13" s="46" t="str">
        <f>+'[7]ปิดบัญชี'!A13</f>
        <v>ลูกหนี้ - ภาษีโรงเรือนและที่ดิน</v>
      </c>
      <c r="C13" s="292">
        <f>+'[7]ปิดบัญชี'!L13</f>
        <v>34317</v>
      </c>
      <c r="D13" s="292">
        <f>+'[7]ปิดบัญชี'!M13</f>
        <v>0</v>
      </c>
    </row>
    <row r="14" spans="2:4" ht="24">
      <c r="B14" s="46" t="str">
        <f>+'[7]ปิดบัญชี'!A14</f>
        <v>        - ภาษีบำรุงท้องที่</v>
      </c>
      <c r="C14" s="292">
        <f>+'[7]ปิดบัญชี'!L14</f>
        <v>70902.29999999999</v>
      </c>
      <c r="D14" s="292">
        <f>+'[7]ปิดบัญชี'!M14</f>
        <v>0</v>
      </c>
    </row>
    <row r="15" spans="2:4" ht="24">
      <c r="B15" s="46" t="str">
        <f>+'[7]ปิดบัญชี'!A15</f>
        <v>         - ภาษีป้าย</v>
      </c>
      <c r="C15" s="292">
        <f>+'[7]ปิดบัญชี'!L15</f>
        <v>2480</v>
      </c>
      <c r="D15" s="292">
        <f>+'[7]ปิดบัญชี'!M15</f>
        <v>0</v>
      </c>
    </row>
    <row r="16" spans="2:4" ht="24">
      <c r="B16" s="46" t="str">
        <f>+'[7]ปิดบัญชี'!A21</f>
        <v>ทรัพย์สินที่เกิดการเงินกู้</v>
      </c>
      <c r="C16" s="292">
        <f>+'[7]ปิดบัญชี'!L21</f>
        <v>12392000</v>
      </c>
      <c r="D16" s="292">
        <f>+'[7]ปิดบัญชี'!M21</f>
        <v>0</v>
      </c>
    </row>
    <row r="17" spans="2:4" ht="24">
      <c r="B17" s="46" t="str">
        <f>+'[7]ปิดบัญชี'!A41</f>
        <v>เจ้าหนี้เงินกู้-ธนาคารกรุงไทย</v>
      </c>
      <c r="C17" s="292">
        <f>+'[7]ปิดบัญชี'!L41</f>
        <v>0</v>
      </c>
      <c r="D17" s="292">
        <f>+'[7]ปิดบัญชี'!M41</f>
        <v>2152000</v>
      </c>
    </row>
    <row r="18" spans="2:4" ht="24">
      <c r="B18" s="46" t="s">
        <v>448</v>
      </c>
      <c r="C18" s="292"/>
      <c r="D18" s="292">
        <v>860327.57</v>
      </c>
    </row>
    <row r="19" spans="2:4" ht="24">
      <c r="B19" s="46" t="str">
        <f>+'[7]ปิดบัญชี'!A72</f>
        <v>รายจ่ายค้างจ่าย</v>
      </c>
      <c r="C19" s="292">
        <f>+'[7]ปิดบัญชี'!L72</f>
        <v>0</v>
      </c>
      <c r="D19" s="292">
        <f>+'[7]ปิดบัญชี'!M72</f>
        <v>3551808.3999999994</v>
      </c>
    </row>
    <row r="20" spans="2:4" ht="24">
      <c r="B20" s="46" t="str">
        <f>+'[7]ปิดบัญชี'!A73</f>
        <v>เงินสะสม</v>
      </c>
      <c r="C20" s="292">
        <f>+'[7]ปิดบัญชี'!L73</f>
        <v>0</v>
      </c>
      <c r="D20" s="292">
        <f>+'[7]ปิดบัญชี'!M73</f>
        <v>32793861.8025</v>
      </c>
    </row>
    <row r="21" spans="2:4" ht="24">
      <c r="B21" s="46" t="str">
        <f>+'[7]ปิดบัญชี'!A74</f>
        <v>เงินทุนสำรองเงินสะสม</v>
      </c>
      <c r="C21" s="292">
        <f>+'[7]ปิดบัญชี'!L74</f>
        <v>0</v>
      </c>
      <c r="D21" s="292">
        <f>+'[7]ปิดบัญชี'!M74</f>
        <v>17045478.72</v>
      </c>
    </row>
    <row r="22" spans="2:4" ht="24">
      <c r="B22" s="46" t="str">
        <f>+'[7]ปิดบัญชี'!A75</f>
        <v>รวมทั้งสิ้น</v>
      </c>
      <c r="C22" s="292">
        <f>+'[7]ปิดบัญชี'!L75</f>
        <v>56403476.489999995</v>
      </c>
      <c r="D22" s="292">
        <f>+'[7]ปิดบัญชี'!M75</f>
        <v>56403476.4925</v>
      </c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3">
      <selection activeCell="D11" sqref="D11"/>
    </sheetView>
  </sheetViews>
  <sheetFormatPr defaultColWidth="9.140625" defaultRowHeight="15"/>
  <cols>
    <col min="1" max="1" width="5.00390625" style="356" customWidth="1"/>
    <col min="2" max="2" width="26.57421875" style="22" customWidth="1"/>
    <col min="3" max="3" width="38.57421875" style="22" bestFit="1" customWidth="1"/>
    <col min="4" max="4" width="21.00390625" style="22" customWidth="1"/>
    <col min="5" max="5" width="22.00390625" style="357" customWidth="1"/>
    <col min="6" max="6" width="18.28125" style="357" customWidth="1"/>
    <col min="7" max="8" width="13.57421875" style="23" customWidth="1"/>
    <col min="9" max="9" width="9.00390625" style="346" customWidth="1"/>
    <col min="10" max="10" width="11.421875" style="346" bestFit="1" customWidth="1"/>
    <col min="11" max="16384" width="9.00390625" style="346" customWidth="1"/>
  </cols>
  <sheetData>
    <row r="1" spans="1:8" ht="24">
      <c r="A1" s="407" t="s">
        <v>966</v>
      </c>
      <c r="B1" s="407"/>
      <c r="C1" s="407"/>
      <c r="D1" s="407"/>
      <c r="E1" s="407"/>
      <c r="F1" s="407"/>
      <c r="G1" s="407"/>
      <c r="H1" s="339"/>
    </row>
    <row r="2" spans="1:8" ht="24">
      <c r="A2" s="407" t="s">
        <v>30</v>
      </c>
      <c r="B2" s="407"/>
      <c r="C2" s="407"/>
      <c r="D2" s="407"/>
      <c r="E2" s="407"/>
      <c r="F2" s="407"/>
      <c r="G2" s="407"/>
      <c r="H2" s="339"/>
    </row>
    <row r="3" spans="1:8" ht="24">
      <c r="A3" s="418" t="s">
        <v>967</v>
      </c>
      <c r="B3" s="418"/>
      <c r="C3" s="418"/>
      <c r="D3" s="418"/>
      <c r="E3" s="418"/>
      <c r="F3" s="418"/>
      <c r="G3" s="418"/>
      <c r="H3" s="340"/>
    </row>
    <row r="4" spans="1:8" ht="24">
      <c r="A4" s="301" t="s">
        <v>449</v>
      </c>
      <c r="B4" s="301" t="s">
        <v>968</v>
      </c>
      <c r="C4" s="301" t="s">
        <v>69</v>
      </c>
      <c r="D4" s="301" t="s">
        <v>969</v>
      </c>
      <c r="E4" s="347" t="s">
        <v>970</v>
      </c>
      <c r="F4" s="347" t="s">
        <v>971</v>
      </c>
      <c r="G4" s="302" t="s">
        <v>47</v>
      </c>
      <c r="H4" s="314"/>
    </row>
    <row r="5" spans="1:9" ht="24">
      <c r="A5" s="298">
        <v>1</v>
      </c>
      <c r="B5" s="177" t="s">
        <v>972</v>
      </c>
      <c r="C5" s="177" t="s">
        <v>973</v>
      </c>
      <c r="D5" s="177" t="s">
        <v>974</v>
      </c>
      <c r="E5" s="348">
        <v>41592</v>
      </c>
      <c r="F5" s="349">
        <v>42329</v>
      </c>
      <c r="G5" s="341">
        <v>4563</v>
      </c>
      <c r="H5" s="198"/>
      <c r="I5" s="350"/>
    </row>
    <row r="6" spans="1:9" ht="24">
      <c r="A6" s="298">
        <v>2</v>
      </c>
      <c r="B6" s="351" t="s">
        <v>975</v>
      </c>
      <c r="C6" s="177" t="s">
        <v>976</v>
      </c>
      <c r="D6" s="177" t="s">
        <v>977</v>
      </c>
      <c r="E6" s="348">
        <v>42713</v>
      </c>
      <c r="F6" s="349">
        <v>43457</v>
      </c>
      <c r="G6" s="352">
        <v>10000</v>
      </c>
      <c r="H6" s="198"/>
      <c r="I6" s="350"/>
    </row>
    <row r="7" spans="1:9" ht="24">
      <c r="A7" s="298">
        <v>3</v>
      </c>
      <c r="B7" s="351" t="s">
        <v>975</v>
      </c>
      <c r="C7" s="177" t="s">
        <v>978</v>
      </c>
      <c r="D7" s="177" t="s">
        <v>979</v>
      </c>
      <c r="E7" s="348">
        <v>42759</v>
      </c>
      <c r="F7" s="349">
        <v>43516</v>
      </c>
      <c r="G7" s="352">
        <v>7500</v>
      </c>
      <c r="H7" s="198"/>
      <c r="I7" s="350"/>
    </row>
    <row r="8" spans="1:9" ht="24">
      <c r="A8" s="298">
        <v>4</v>
      </c>
      <c r="B8" s="351" t="s">
        <v>980</v>
      </c>
      <c r="C8" s="177" t="s">
        <v>981</v>
      </c>
      <c r="D8" s="177" t="s">
        <v>982</v>
      </c>
      <c r="E8" s="348">
        <v>42774</v>
      </c>
      <c r="F8" s="349">
        <v>43511</v>
      </c>
      <c r="G8" s="352">
        <v>2840</v>
      </c>
      <c r="H8" s="198"/>
      <c r="I8" s="350"/>
    </row>
    <row r="9" spans="1:9" ht="24">
      <c r="A9" s="298">
        <v>5</v>
      </c>
      <c r="B9" s="351" t="s">
        <v>983</v>
      </c>
      <c r="C9" s="177" t="s">
        <v>984</v>
      </c>
      <c r="D9" s="177" t="s">
        <v>985</v>
      </c>
      <c r="E9" s="348">
        <v>42958</v>
      </c>
      <c r="F9" s="349">
        <v>43692</v>
      </c>
      <c r="G9" s="352">
        <v>4600</v>
      </c>
      <c r="H9" s="198"/>
      <c r="I9" s="350"/>
    </row>
    <row r="10" spans="1:10" ht="24">
      <c r="A10" s="298">
        <v>6</v>
      </c>
      <c r="B10" s="351" t="s">
        <v>975</v>
      </c>
      <c r="C10" s="177" t="s">
        <v>986</v>
      </c>
      <c r="D10" s="177" t="s">
        <v>987</v>
      </c>
      <c r="E10" s="348">
        <v>42968</v>
      </c>
      <c r="F10" s="349">
        <v>43784</v>
      </c>
      <c r="G10" s="352">
        <v>14000</v>
      </c>
      <c r="H10" s="198"/>
      <c r="I10" s="350"/>
      <c r="J10" s="346">
        <f>+G10*20</f>
        <v>280000</v>
      </c>
    </row>
    <row r="11" spans="1:10" ht="24">
      <c r="A11" s="298">
        <v>7</v>
      </c>
      <c r="B11" s="351" t="s">
        <v>988</v>
      </c>
      <c r="C11" s="177" t="s">
        <v>80</v>
      </c>
      <c r="D11" s="177" t="s">
        <v>989</v>
      </c>
      <c r="E11" s="348">
        <v>42999</v>
      </c>
      <c r="F11" s="349">
        <v>43789</v>
      </c>
      <c r="G11" s="352">
        <v>19950</v>
      </c>
      <c r="H11" s="198"/>
      <c r="I11" s="350"/>
      <c r="J11" s="346">
        <f aca="true" t="shared" si="0" ref="J11:J32">+G11*20</f>
        <v>399000</v>
      </c>
    </row>
    <row r="12" spans="1:10" ht="24">
      <c r="A12" s="298">
        <v>8</v>
      </c>
      <c r="B12" s="351" t="s">
        <v>990</v>
      </c>
      <c r="C12" s="177" t="s">
        <v>991</v>
      </c>
      <c r="D12" s="177" t="s">
        <v>992</v>
      </c>
      <c r="E12" s="348">
        <v>43005</v>
      </c>
      <c r="F12" s="349">
        <v>44162</v>
      </c>
      <c r="G12" s="352">
        <v>19250</v>
      </c>
      <c r="H12" s="198"/>
      <c r="I12" s="350"/>
      <c r="J12" s="346">
        <f t="shared" si="0"/>
        <v>385000</v>
      </c>
    </row>
    <row r="13" spans="1:10" ht="24">
      <c r="A13" s="298">
        <v>9</v>
      </c>
      <c r="B13" s="177" t="s">
        <v>993</v>
      </c>
      <c r="C13" s="177" t="s">
        <v>994</v>
      </c>
      <c r="D13" s="177" t="s">
        <v>995</v>
      </c>
      <c r="E13" s="348">
        <v>43125</v>
      </c>
      <c r="F13" s="349">
        <v>43895</v>
      </c>
      <c r="G13" s="341">
        <v>9600</v>
      </c>
      <c r="H13" s="198"/>
      <c r="I13" s="350"/>
      <c r="J13" s="346">
        <f t="shared" si="0"/>
        <v>192000</v>
      </c>
    </row>
    <row r="14" spans="1:10" ht="24">
      <c r="A14" s="298">
        <v>10</v>
      </c>
      <c r="B14" s="177" t="s">
        <v>993</v>
      </c>
      <c r="C14" s="177" t="s">
        <v>996</v>
      </c>
      <c r="D14" s="177" t="s">
        <v>997</v>
      </c>
      <c r="E14" s="348">
        <v>43126</v>
      </c>
      <c r="F14" s="349">
        <v>43889</v>
      </c>
      <c r="G14" s="341">
        <v>9600</v>
      </c>
      <c r="H14" s="198"/>
      <c r="I14" s="350"/>
      <c r="J14" s="346">
        <f t="shared" si="0"/>
        <v>192000</v>
      </c>
    </row>
    <row r="15" spans="1:10" ht="24">
      <c r="A15" s="298">
        <v>11</v>
      </c>
      <c r="B15" s="177" t="s">
        <v>993</v>
      </c>
      <c r="C15" s="177" t="s">
        <v>998</v>
      </c>
      <c r="D15" s="177" t="s">
        <v>999</v>
      </c>
      <c r="E15" s="348">
        <v>43164</v>
      </c>
      <c r="F15" s="349">
        <v>43939</v>
      </c>
      <c r="G15" s="341">
        <v>15600</v>
      </c>
      <c r="H15" s="198"/>
      <c r="I15" s="350"/>
      <c r="J15" s="346">
        <f t="shared" si="0"/>
        <v>312000</v>
      </c>
    </row>
    <row r="16" spans="1:10" ht="24">
      <c r="A16" s="298">
        <v>12</v>
      </c>
      <c r="B16" s="177" t="s">
        <v>1000</v>
      </c>
      <c r="C16" s="177" t="s">
        <v>1001</v>
      </c>
      <c r="D16" s="177" t="s">
        <v>1002</v>
      </c>
      <c r="E16" s="348">
        <v>43168</v>
      </c>
      <c r="F16" s="349">
        <v>43906</v>
      </c>
      <c r="G16" s="341">
        <v>14700</v>
      </c>
      <c r="H16" s="198"/>
      <c r="I16" s="350"/>
      <c r="J16" s="346">
        <f t="shared" si="0"/>
        <v>294000</v>
      </c>
    </row>
    <row r="17" spans="1:10" ht="24">
      <c r="A17" s="298">
        <v>13</v>
      </c>
      <c r="B17" s="177" t="s">
        <v>975</v>
      </c>
      <c r="C17" s="177" t="s">
        <v>1003</v>
      </c>
      <c r="D17" s="177" t="s">
        <v>1004</v>
      </c>
      <c r="E17" s="348">
        <v>43181</v>
      </c>
      <c r="F17" s="349">
        <v>43960</v>
      </c>
      <c r="G17" s="341">
        <v>23100</v>
      </c>
      <c r="H17" s="198"/>
      <c r="I17" s="350"/>
      <c r="J17" s="346">
        <f t="shared" si="0"/>
        <v>462000</v>
      </c>
    </row>
    <row r="18" spans="1:10" ht="24">
      <c r="A18" s="298">
        <v>14</v>
      </c>
      <c r="B18" s="177" t="s">
        <v>975</v>
      </c>
      <c r="C18" s="353" t="s">
        <v>1005</v>
      </c>
      <c r="D18" s="177" t="s">
        <v>1006</v>
      </c>
      <c r="E18" s="348">
        <v>43242</v>
      </c>
      <c r="F18" s="349">
        <v>43990</v>
      </c>
      <c r="G18" s="352">
        <v>9900</v>
      </c>
      <c r="H18" s="198"/>
      <c r="I18" s="350"/>
      <c r="J18" s="346">
        <f t="shared" si="0"/>
        <v>198000</v>
      </c>
    </row>
    <row r="19" spans="1:10" ht="24">
      <c r="A19" s="298">
        <v>15</v>
      </c>
      <c r="B19" s="351" t="s">
        <v>1007</v>
      </c>
      <c r="C19" s="353" t="s">
        <v>1008</v>
      </c>
      <c r="D19" s="177" t="s">
        <v>1009</v>
      </c>
      <c r="E19" s="348">
        <v>43255</v>
      </c>
      <c r="F19" s="349" t="s">
        <v>1010</v>
      </c>
      <c r="G19" s="352">
        <v>36953</v>
      </c>
      <c r="H19" s="198"/>
      <c r="I19" s="350"/>
      <c r="J19" s="346">
        <f t="shared" si="0"/>
        <v>739060</v>
      </c>
    </row>
    <row r="20" spans="1:10" ht="24">
      <c r="A20" s="298">
        <v>16</v>
      </c>
      <c r="B20" s="351" t="s">
        <v>1007</v>
      </c>
      <c r="C20" s="353" t="s">
        <v>1011</v>
      </c>
      <c r="D20" s="177" t="s">
        <v>1012</v>
      </c>
      <c r="E20" s="348">
        <v>43255</v>
      </c>
      <c r="F20" s="349" t="s">
        <v>1010</v>
      </c>
      <c r="G20" s="352">
        <v>27058</v>
      </c>
      <c r="H20" s="198"/>
      <c r="I20" s="350"/>
      <c r="J20" s="346">
        <f t="shared" si="0"/>
        <v>541160</v>
      </c>
    </row>
    <row r="21" spans="1:10" ht="24">
      <c r="A21" s="298">
        <v>17</v>
      </c>
      <c r="B21" s="351" t="s">
        <v>1007</v>
      </c>
      <c r="C21" s="353" t="s">
        <v>1013</v>
      </c>
      <c r="D21" s="177" t="s">
        <v>1014</v>
      </c>
      <c r="E21" s="348">
        <v>43255</v>
      </c>
      <c r="F21" s="349" t="s">
        <v>1010</v>
      </c>
      <c r="G21" s="352">
        <v>29458</v>
      </c>
      <c r="H21" s="198"/>
      <c r="I21" s="350"/>
      <c r="J21" s="346">
        <f t="shared" si="0"/>
        <v>589160</v>
      </c>
    </row>
    <row r="22" spans="1:10" ht="24">
      <c r="A22" s="298">
        <v>18</v>
      </c>
      <c r="B22" s="351" t="s">
        <v>1015</v>
      </c>
      <c r="C22" s="353" t="s">
        <v>1016</v>
      </c>
      <c r="D22" s="177" t="s">
        <v>1017</v>
      </c>
      <c r="E22" s="348">
        <v>43286</v>
      </c>
      <c r="F22" s="349">
        <v>43684</v>
      </c>
      <c r="G22" s="352">
        <v>10600</v>
      </c>
      <c r="H22" s="198"/>
      <c r="I22" s="350"/>
      <c r="J22" s="346">
        <f t="shared" si="0"/>
        <v>212000</v>
      </c>
    </row>
    <row r="23" spans="1:10" ht="24">
      <c r="A23" s="298">
        <v>19</v>
      </c>
      <c r="B23" s="351" t="s">
        <v>1015</v>
      </c>
      <c r="C23" s="353" t="s">
        <v>1018</v>
      </c>
      <c r="D23" s="177" t="s">
        <v>1019</v>
      </c>
      <c r="E23" s="348">
        <v>43292</v>
      </c>
      <c r="F23" s="349" t="s">
        <v>1010</v>
      </c>
      <c r="G23" s="352">
        <v>5100</v>
      </c>
      <c r="H23" s="198"/>
      <c r="I23" s="350"/>
      <c r="J23" s="346">
        <f t="shared" si="0"/>
        <v>102000</v>
      </c>
    </row>
    <row r="24" spans="1:10" ht="24">
      <c r="A24" s="298">
        <v>20</v>
      </c>
      <c r="B24" s="351" t="s">
        <v>1015</v>
      </c>
      <c r="C24" s="353" t="s">
        <v>1020</v>
      </c>
      <c r="D24" s="177" t="s">
        <v>1021</v>
      </c>
      <c r="E24" s="348">
        <v>43329</v>
      </c>
      <c r="F24" s="349" t="s">
        <v>1010</v>
      </c>
      <c r="G24" s="352">
        <v>9400</v>
      </c>
      <c r="H24" s="198"/>
      <c r="I24" s="350"/>
      <c r="J24" s="346">
        <f t="shared" si="0"/>
        <v>188000</v>
      </c>
    </row>
    <row r="25" spans="1:10" ht="24">
      <c r="A25" s="298">
        <v>21</v>
      </c>
      <c r="B25" s="351" t="s">
        <v>1015</v>
      </c>
      <c r="C25" s="353" t="s">
        <v>1022</v>
      </c>
      <c r="D25" s="177" t="s">
        <v>1023</v>
      </c>
      <c r="E25" s="348">
        <v>43329</v>
      </c>
      <c r="F25" s="349" t="s">
        <v>1010</v>
      </c>
      <c r="G25" s="352">
        <v>13500</v>
      </c>
      <c r="H25" s="198"/>
      <c r="I25" s="350"/>
      <c r="J25" s="346">
        <f t="shared" si="0"/>
        <v>270000</v>
      </c>
    </row>
    <row r="26" spans="1:10" ht="24">
      <c r="A26" s="298">
        <v>22</v>
      </c>
      <c r="B26" s="177" t="s">
        <v>1015</v>
      </c>
      <c r="C26" s="353" t="s">
        <v>1024</v>
      </c>
      <c r="D26" s="177" t="s">
        <v>1025</v>
      </c>
      <c r="E26" s="348">
        <v>43348</v>
      </c>
      <c r="F26" s="349" t="s">
        <v>1010</v>
      </c>
      <c r="G26" s="352">
        <v>9250</v>
      </c>
      <c r="H26" s="198"/>
      <c r="I26" s="350"/>
      <c r="J26" s="346">
        <f t="shared" si="0"/>
        <v>185000</v>
      </c>
    </row>
    <row r="27" spans="1:10" ht="24">
      <c r="A27" s="298">
        <v>23</v>
      </c>
      <c r="B27" s="177" t="s">
        <v>1026</v>
      </c>
      <c r="C27" s="353" t="s">
        <v>1027</v>
      </c>
      <c r="D27" s="177" t="s">
        <v>1028</v>
      </c>
      <c r="E27" s="348">
        <v>43356</v>
      </c>
      <c r="F27" s="349" t="s">
        <v>1010</v>
      </c>
      <c r="G27" s="352">
        <v>10250</v>
      </c>
      <c r="H27" s="198"/>
      <c r="I27" s="350"/>
      <c r="J27" s="346">
        <f t="shared" si="0"/>
        <v>205000</v>
      </c>
    </row>
    <row r="28" spans="1:10" ht="24">
      <c r="A28" s="298">
        <v>24</v>
      </c>
      <c r="B28" s="177" t="s">
        <v>1015</v>
      </c>
      <c r="C28" s="353" t="s">
        <v>1029</v>
      </c>
      <c r="D28" s="177" t="s">
        <v>1030</v>
      </c>
      <c r="E28" s="348">
        <v>43360</v>
      </c>
      <c r="F28" s="349" t="s">
        <v>1010</v>
      </c>
      <c r="G28" s="352">
        <v>9250</v>
      </c>
      <c r="H28" s="198"/>
      <c r="I28" s="350"/>
      <c r="J28" s="346">
        <f t="shared" si="0"/>
        <v>185000</v>
      </c>
    </row>
    <row r="29" spans="1:10" ht="24">
      <c r="A29" s="298">
        <v>25</v>
      </c>
      <c r="B29" s="177" t="s">
        <v>1026</v>
      </c>
      <c r="C29" s="353" t="s">
        <v>1031</v>
      </c>
      <c r="D29" s="177" t="s">
        <v>1032</v>
      </c>
      <c r="E29" s="348">
        <v>43361</v>
      </c>
      <c r="F29" s="349" t="s">
        <v>1010</v>
      </c>
      <c r="G29" s="352">
        <v>9650</v>
      </c>
      <c r="H29" s="198"/>
      <c r="I29" s="350"/>
      <c r="J29" s="346">
        <f t="shared" si="0"/>
        <v>193000</v>
      </c>
    </row>
    <row r="30" spans="1:10" ht="24">
      <c r="A30" s="298">
        <v>26</v>
      </c>
      <c r="B30" s="351" t="s">
        <v>1033</v>
      </c>
      <c r="C30" s="353" t="s">
        <v>1034</v>
      </c>
      <c r="D30" s="177" t="s">
        <v>1035</v>
      </c>
      <c r="E30" s="348">
        <v>43371</v>
      </c>
      <c r="F30" s="349" t="s">
        <v>1010</v>
      </c>
      <c r="G30" s="352">
        <v>22100</v>
      </c>
      <c r="H30" s="198"/>
      <c r="I30" s="350"/>
      <c r="J30" s="346">
        <f t="shared" si="0"/>
        <v>442000</v>
      </c>
    </row>
    <row r="31" spans="1:10" ht="24.75" thickBot="1">
      <c r="A31" s="490" t="s">
        <v>1036</v>
      </c>
      <c r="B31" s="491"/>
      <c r="C31" s="354" t="str">
        <f>+_xlfn.BAHTTEXT(G31)</f>
        <v>สามแสนห้าหมื่นเจ็ดพันเจ็ดร้อยเจ็ดสิบสองบาทถ้วน</v>
      </c>
      <c r="D31" s="177"/>
      <c r="E31" s="348"/>
      <c r="F31" s="348"/>
      <c r="G31" s="355">
        <f>SUM(G5:G30)</f>
        <v>357772</v>
      </c>
      <c r="H31" s="199"/>
      <c r="J31" s="346">
        <f t="shared" si="0"/>
        <v>7155440</v>
      </c>
    </row>
    <row r="32" ht="24.75" thickTop="1">
      <c r="J32" s="346">
        <f t="shared" si="0"/>
        <v>0</v>
      </c>
    </row>
    <row r="33" ht="24">
      <c r="H33" s="23">
        <v>300122</v>
      </c>
    </row>
    <row r="34" spans="3:8" ht="24">
      <c r="C34" s="22">
        <v>0</v>
      </c>
      <c r="H34" s="23">
        <f>+H33-G31</f>
        <v>-57650</v>
      </c>
    </row>
  </sheetData>
  <sheetProtection/>
  <mergeCells count="4">
    <mergeCell ref="A1:G1"/>
    <mergeCell ref="A2:G2"/>
    <mergeCell ref="A3:G3"/>
    <mergeCell ref="A31:B3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3.00390625" style="1" customWidth="1"/>
    <col min="2" max="2" width="77.8515625" style="1" customWidth="1"/>
    <col min="3" max="16384" width="9.00390625" style="1" customWidth="1"/>
  </cols>
  <sheetData>
    <row r="1" spans="2:9" ht="24">
      <c r="B1" s="6" t="s">
        <v>30</v>
      </c>
      <c r="C1" s="6"/>
      <c r="D1" s="6"/>
      <c r="E1" s="6"/>
      <c r="F1" s="6"/>
      <c r="G1" s="6"/>
      <c r="H1" s="6"/>
      <c r="I1" s="6"/>
    </row>
    <row r="2" spans="2:9" ht="24">
      <c r="B2" s="6" t="s">
        <v>31</v>
      </c>
      <c r="C2" s="6"/>
      <c r="D2" s="6"/>
      <c r="E2" s="6"/>
      <c r="F2" s="6"/>
      <c r="G2" s="6"/>
      <c r="H2" s="6"/>
      <c r="I2" s="6"/>
    </row>
    <row r="3" spans="2:9" ht="24">
      <c r="B3" s="6" t="s">
        <v>41</v>
      </c>
      <c r="C3" s="6"/>
      <c r="D3" s="6"/>
      <c r="E3" s="6"/>
      <c r="F3" s="6"/>
      <c r="G3" s="6"/>
      <c r="H3" s="6"/>
      <c r="I3" s="6"/>
    </row>
    <row r="5" ht="24">
      <c r="B5" s="4" t="s">
        <v>32</v>
      </c>
    </row>
    <row r="6" ht="96">
      <c r="B6" s="11" t="s">
        <v>33</v>
      </c>
    </row>
    <row r="7" ht="24">
      <c r="B7" s="11"/>
    </row>
    <row r="8" ht="24">
      <c r="B8" s="4" t="s">
        <v>34</v>
      </c>
    </row>
    <row r="9" ht="24">
      <c r="B9" s="12" t="s">
        <v>39</v>
      </c>
    </row>
    <row r="10" ht="24">
      <c r="B10" s="12" t="s">
        <v>35</v>
      </c>
    </row>
    <row r="11" ht="24">
      <c r="B11" s="12" t="s">
        <v>36</v>
      </c>
    </row>
    <row r="12" ht="24">
      <c r="B12" s="12" t="s">
        <v>37</v>
      </c>
    </row>
    <row r="13" ht="24">
      <c r="B13" s="12" t="s">
        <v>38</v>
      </c>
    </row>
    <row r="14" ht="24">
      <c r="B14" s="1" t="s">
        <v>40</v>
      </c>
    </row>
  </sheetData>
  <sheetProtection/>
  <printOptions/>
  <pageMargins left="1.29921259842519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3">
      <selection activeCell="G13" sqref="G13"/>
    </sheetView>
  </sheetViews>
  <sheetFormatPr defaultColWidth="9.140625" defaultRowHeight="15"/>
  <cols>
    <col min="1" max="1" width="1.57421875" style="22" customWidth="1"/>
    <col min="2" max="2" width="3.28125" style="22" customWidth="1"/>
    <col min="3" max="3" width="22.00390625" style="22" customWidth="1"/>
    <col min="4" max="4" width="13.57421875" style="22" customWidth="1"/>
    <col min="5" max="5" width="13.57421875" style="23" customWidth="1"/>
    <col min="6" max="6" width="18.7109375" style="23" bestFit="1" customWidth="1"/>
    <col min="7" max="8" width="13.57421875" style="23" customWidth="1"/>
  </cols>
  <sheetData>
    <row r="2" spans="1:8" ht="24">
      <c r="A2" s="407" t="s">
        <v>30</v>
      </c>
      <c r="B2" s="407"/>
      <c r="C2" s="407"/>
      <c r="D2" s="407"/>
      <c r="E2" s="407"/>
      <c r="F2" s="407"/>
      <c r="G2" s="407"/>
      <c r="H2" s="407"/>
    </row>
    <row r="3" spans="1:8" ht="24">
      <c r="A3" s="407" t="s">
        <v>31</v>
      </c>
      <c r="B3" s="407"/>
      <c r="C3" s="407"/>
      <c r="D3" s="407"/>
      <c r="E3" s="407"/>
      <c r="F3" s="407"/>
      <c r="G3" s="407"/>
      <c r="H3" s="407"/>
    </row>
    <row r="4" spans="1:8" ht="24">
      <c r="A4" s="407" t="s">
        <v>960</v>
      </c>
      <c r="B4" s="407"/>
      <c r="C4" s="407"/>
      <c r="D4" s="407"/>
      <c r="E4" s="407"/>
      <c r="F4" s="407"/>
      <c r="G4" s="407"/>
      <c r="H4" s="407"/>
    </row>
    <row r="5" spans="1:8" ht="24">
      <c r="A5" s="14" t="s">
        <v>42</v>
      </c>
      <c r="B5" s="15"/>
      <c r="C5" s="15"/>
      <c r="D5" s="15"/>
      <c r="E5" s="16"/>
      <c r="F5" s="16"/>
      <c r="G5" s="16"/>
      <c r="H5" s="16"/>
    </row>
    <row r="6" spans="1:8" ht="24">
      <c r="A6" s="408" t="s">
        <v>43</v>
      </c>
      <c r="B6" s="408"/>
      <c r="C6" s="408"/>
      <c r="D6" s="403" t="s">
        <v>44</v>
      </c>
      <c r="E6" s="404"/>
      <c r="F6" s="409" t="s">
        <v>45</v>
      </c>
      <c r="G6" s="409"/>
      <c r="H6" s="409"/>
    </row>
    <row r="7" spans="1:8" ht="24">
      <c r="A7" s="408"/>
      <c r="B7" s="408"/>
      <c r="C7" s="408"/>
      <c r="D7" s="405"/>
      <c r="E7" s="406"/>
      <c r="F7" s="17" t="s">
        <v>46</v>
      </c>
      <c r="G7" s="17"/>
      <c r="H7" s="17" t="s">
        <v>47</v>
      </c>
    </row>
    <row r="8" spans="1:8" ht="24">
      <c r="A8" s="39"/>
      <c r="B8" s="36"/>
      <c r="C8" s="36"/>
      <c r="D8" s="34">
        <v>2561</v>
      </c>
      <c r="E8" s="35">
        <v>2560</v>
      </c>
      <c r="F8" s="33"/>
      <c r="G8" s="35">
        <v>2561</v>
      </c>
      <c r="H8" s="35">
        <v>2560</v>
      </c>
    </row>
    <row r="9" spans="1:8" ht="24">
      <c r="A9" s="18"/>
      <c r="B9" s="21" t="s">
        <v>48</v>
      </c>
      <c r="C9" s="20"/>
      <c r="D9" s="19">
        <f>+'[2]ทรัพย์สินเพิ่ม '!H8</f>
        <v>0</v>
      </c>
      <c r="F9" s="19" t="s">
        <v>49</v>
      </c>
      <c r="G9" s="19">
        <f>717599+17117536.5+1479750+90600+40000+984240+1226600+66200+56800+8500+18000-330000+72500</f>
        <v>21548325.5</v>
      </c>
      <c r="H9" s="352">
        <v>21475825.5</v>
      </c>
    </row>
    <row r="10" spans="1:8" ht="24">
      <c r="A10" s="18"/>
      <c r="B10" s="20"/>
      <c r="C10" s="20" t="s">
        <v>50</v>
      </c>
      <c r="D10" s="19">
        <f>+'สท เพิ่มลด'!I9</f>
        <v>3645200</v>
      </c>
      <c r="E10" s="23">
        <v>3645200</v>
      </c>
      <c r="F10" s="19" t="s">
        <v>51</v>
      </c>
      <c r="G10" s="19">
        <f>239348+175000</f>
        <v>414348</v>
      </c>
      <c r="H10" s="19">
        <v>414348</v>
      </c>
    </row>
    <row r="11" spans="1:8" ht="24">
      <c r="A11" s="18"/>
      <c r="B11" s="20"/>
      <c r="C11" s="20" t="s">
        <v>52</v>
      </c>
      <c r="D11" s="19">
        <f>+'สท เพิ่มลด'!I10</f>
        <v>22711955</v>
      </c>
      <c r="E11" s="23">
        <v>22711955</v>
      </c>
      <c r="F11" s="37" t="s">
        <v>53</v>
      </c>
      <c r="G11" s="19">
        <f>1997000+799000+4139100+1379700+3679200</f>
        <v>11994000</v>
      </c>
      <c r="H11" s="19">
        <v>11994000</v>
      </c>
    </row>
    <row r="12" spans="1:8" ht="24">
      <c r="A12" s="18"/>
      <c r="B12" s="20"/>
      <c r="C12" s="20" t="s">
        <v>54</v>
      </c>
      <c r="D12" s="19">
        <f>+'สท เพิ่มลด'!I12</f>
        <v>156400</v>
      </c>
      <c r="E12" s="23">
        <v>156400</v>
      </c>
      <c r="F12" s="37" t="s">
        <v>55</v>
      </c>
      <c r="G12" s="19">
        <v>5888800</v>
      </c>
      <c r="H12" s="19">
        <v>5888800</v>
      </c>
    </row>
    <row r="13" spans="1:8" ht="24">
      <c r="A13" s="18"/>
      <c r="B13" s="21" t="s">
        <v>56</v>
      </c>
      <c r="D13" s="19"/>
      <c r="F13" s="19"/>
      <c r="G13" s="19"/>
      <c r="H13" s="19"/>
    </row>
    <row r="14" spans="1:8" ht="24">
      <c r="A14" s="18"/>
      <c r="B14" s="20"/>
      <c r="C14" s="20" t="str">
        <f>+'[2]งบทรัพย์สิน'!J13</f>
        <v>ครุภัณฑ์สำนักงาน</v>
      </c>
      <c r="D14" s="19">
        <f>+'สท เพิ่มลด'!I15</f>
        <v>3531669.5</v>
      </c>
      <c r="E14" s="23">
        <v>3497769.5</v>
      </c>
      <c r="F14" s="19"/>
      <c r="G14" s="19"/>
      <c r="H14" s="19"/>
    </row>
    <row r="15" spans="1:8" ht="24">
      <c r="A15" s="18"/>
      <c r="B15" s="20"/>
      <c r="C15" s="20" t="str">
        <f>+'[2]งบทรัพย์สิน'!J14</f>
        <v>ครุภัณฑ์การศึกษา</v>
      </c>
      <c r="D15" s="19">
        <f>+'สท เพิ่มลด'!I16</f>
        <v>437948</v>
      </c>
      <c r="E15" s="23">
        <v>437948</v>
      </c>
      <c r="F15" s="19"/>
      <c r="G15" s="19"/>
      <c r="H15" s="19"/>
    </row>
    <row r="16" spans="1:8" ht="24">
      <c r="A16" s="18"/>
      <c r="B16" s="20"/>
      <c r="C16" s="20" t="str">
        <f>+'[2]งบทรัพย์สิน'!J15</f>
        <v>ครุภัณฑ์ยานพาหนะและขนส่ง</v>
      </c>
      <c r="D16" s="19">
        <f>+'สท เพิ่มลด'!I17</f>
        <v>6984000</v>
      </c>
      <c r="E16" s="23">
        <v>6984000</v>
      </c>
      <c r="F16" s="19"/>
      <c r="G16" s="19"/>
      <c r="H16" s="19"/>
    </row>
    <row r="17" spans="1:8" ht="24">
      <c r="A17" s="18"/>
      <c r="B17" s="20"/>
      <c r="C17" s="20" t="str">
        <f>+'[2]งบทรัพย์สิน'!J16</f>
        <v>ครุภัณฑ์การเกษตร</v>
      </c>
      <c r="D17" s="19">
        <f>+'สท เพิ่มลด'!I18</f>
        <v>630275</v>
      </c>
      <c r="E17" s="23">
        <v>630275</v>
      </c>
      <c r="F17" s="19"/>
      <c r="G17" s="19"/>
      <c r="H17" s="19"/>
    </row>
    <row r="18" spans="1:8" ht="24">
      <c r="A18" s="18"/>
      <c r="B18" s="20"/>
      <c r="C18" s="20" t="str">
        <f>+'[2]งบทรัพย์สิน'!J17</f>
        <v>ครุภัณฑ์ก่อสร้าง</v>
      </c>
      <c r="D18" s="19">
        <f>+'สท เพิ่มลด'!I19</f>
        <v>58000</v>
      </c>
      <c r="E18" s="23">
        <v>58000</v>
      </c>
      <c r="F18" s="19"/>
      <c r="G18" s="19"/>
      <c r="H18" s="19"/>
    </row>
    <row r="19" spans="1:8" ht="24">
      <c r="A19" s="18"/>
      <c r="B19" s="20"/>
      <c r="C19" s="20" t="str">
        <f>+'[2]งบทรัพย์สิน'!J18</f>
        <v>ครุภัณฑ์ไฟฟ้าและวิทยุ</v>
      </c>
      <c r="D19" s="19">
        <f>+'สท เพิ่มลด'!I20</f>
        <v>485250</v>
      </c>
      <c r="E19" s="23">
        <v>485250</v>
      </c>
      <c r="F19" s="19"/>
      <c r="G19" s="19"/>
      <c r="H19" s="19"/>
    </row>
    <row r="20" spans="1:8" ht="24">
      <c r="A20" s="18"/>
      <c r="B20" s="20"/>
      <c r="C20" s="20" t="str">
        <f>+'[2]งบทรัพย์สิน'!J19</f>
        <v>ครุภัณฑ์โฆษณาและเผยแพร่</v>
      </c>
      <c r="D20" s="19">
        <f>+'สท เพิ่มลด'!I21</f>
        <v>140069</v>
      </c>
      <c r="E20" s="23">
        <v>140069</v>
      </c>
      <c r="F20" s="19"/>
      <c r="G20" s="19"/>
      <c r="H20" s="19"/>
    </row>
    <row r="21" spans="1:8" ht="24">
      <c r="A21" s="18"/>
      <c r="B21" s="20"/>
      <c r="C21" s="20" t="str">
        <f>+'[2]งบทรัพย์สิน'!J20</f>
        <v>ครุภัณฑ์งานบ้านงานครัว</v>
      </c>
      <c r="D21" s="19">
        <f>+'สท เพิ่มลด'!I22</f>
        <v>268840</v>
      </c>
      <c r="E21" s="23">
        <v>251240</v>
      </c>
      <c r="F21" s="19"/>
      <c r="G21" s="19"/>
      <c r="H21" s="19"/>
    </row>
    <row r="22" spans="1:8" ht="24">
      <c r="A22" s="18"/>
      <c r="B22" s="20"/>
      <c r="C22" s="20" t="str">
        <f>+'[2]งบทรัพย์สิน'!J21</f>
        <v>ครุภัณฑ์สำรวจ</v>
      </c>
      <c r="D22" s="19">
        <f>+'สท เพิ่มลด'!I23</f>
        <v>34500</v>
      </c>
      <c r="E22" s="23">
        <v>34500</v>
      </c>
      <c r="F22" s="19"/>
      <c r="G22" s="19"/>
      <c r="H22" s="19"/>
    </row>
    <row r="23" spans="1:8" ht="24">
      <c r="A23" s="18"/>
      <c r="B23" s="20"/>
      <c r="C23" s="20" t="str">
        <f>+'[2]งบทรัพย์สิน'!J22</f>
        <v>ครุภัณฑ์คอมพิวเตอร์</v>
      </c>
      <c r="D23" s="19">
        <f>+'สท เพิ่มลด'!I24</f>
        <v>761367</v>
      </c>
      <c r="E23" s="23">
        <v>740367</v>
      </c>
      <c r="F23" s="19"/>
      <c r="G23" s="38"/>
      <c r="H23" s="38"/>
    </row>
    <row r="24" spans="1:8" ht="24.75" thickBot="1">
      <c r="A24" s="24"/>
      <c r="B24" s="25"/>
      <c r="C24" s="26" t="s">
        <v>57</v>
      </c>
      <c r="D24" s="370">
        <f>SUM(D9:D23)</f>
        <v>39845473.5</v>
      </c>
      <c r="E24" s="370">
        <f>SUM(E9:E23)</f>
        <v>39772973.5</v>
      </c>
      <c r="F24" s="27"/>
      <c r="G24" s="355">
        <f>SUM(G9:G23)</f>
        <v>39845473.5</v>
      </c>
      <c r="H24" s="355">
        <f>SUM(H9:H22)</f>
        <v>39772973.5</v>
      </c>
    </row>
    <row r="25" spans="1:8" ht="24.75" thickTop="1">
      <c r="A25" s="20"/>
      <c r="B25" s="20"/>
      <c r="C25" s="20"/>
      <c r="D25" s="401"/>
      <c r="E25" s="401"/>
      <c r="F25" s="401"/>
      <c r="G25" s="401"/>
      <c r="H25" s="401"/>
    </row>
    <row r="26" spans="1:8" ht="24">
      <c r="A26" s="20"/>
      <c r="C26" s="20"/>
      <c r="D26" s="401"/>
      <c r="E26" s="401"/>
      <c r="F26" s="401"/>
      <c r="G26" s="401"/>
      <c r="H26" s="401"/>
    </row>
    <row r="27" spans="1:8" ht="24">
      <c r="A27" s="20"/>
      <c r="C27" s="20"/>
      <c r="D27" s="401"/>
      <c r="E27" s="401"/>
      <c r="F27" s="401"/>
      <c r="G27" s="401"/>
      <c r="H27" s="401"/>
    </row>
    <row r="28" spans="1:8" ht="24">
      <c r="A28" s="20"/>
      <c r="B28" s="20"/>
      <c r="C28" s="20"/>
      <c r="D28" s="28"/>
      <c r="E28" s="29"/>
      <c r="F28" s="29"/>
      <c r="G28" s="29"/>
      <c r="H28" s="29"/>
    </row>
    <row r="29" spans="1:8" ht="24">
      <c r="A29" s="1"/>
      <c r="B29" s="16"/>
      <c r="C29" s="16"/>
      <c r="D29" s="16"/>
      <c r="E29" s="16"/>
      <c r="F29" s="16"/>
      <c r="G29" s="16"/>
      <c r="H29" s="16"/>
    </row>
    <row r="30" spans="1:8" ht="24">
      <c r="A30" s="1"/>
      <c r="B30" s="30"/>
      <c r="C30" s="31"/>
      <c r="D30" s="30"/>
      <c r="E30" s="31"/>
      <c r="F30" s="31"/>
      <c r="G30" s="31"/>
      <c r="H30" s="31"/>
    </row>
    <row r="31" spans="1:8" ht="24">
      <c r="A31" s="1"/>
      <c r="B31" s="16"/>
      <c r="C31" s="16"/>
      <c r="D31" s="16"/>
      <c r="E31" s="16"/>
      <c r="F31" s="16"/>
      <c r="G31" s="16"/>
      <c r="H31" s="16"/>
    </row>
    <row r="32" spans="1:8" ht="24">
      <c r="A32" s="1"/>
      <c r="B32" s="30"/>
      <c r="C32" s="31"/>
      <c r="D32" s="30"/>
      <c r="E32" s="31"/>
      <c r="F32" s="31"/>
      <c r="G32" s="31"/>
      <c r="H32" s="31"/>
    </row>
    <row r="33" spans="1:8" ht="24">
      <c r="A33" s="1"/>
      <c r="B33" s="402"/>
      <c r="C33" s="402"/>
      <c r="D33" s="402"/>
      <c r="E33" s="402"/>
      <c r="F33" s="402"/>
      <c r="G33" s="402"/>
      <c r="H33" s="402"/>
    </row>
    <row r="34" ht="24">
      <c r="E34" s="31"/>
    </row>
    <row r="35" ht="24">
      <c r="E35" s="31"/>
    </row>
  </sheetData>
  <sheetProtection/>
  <mergeCells count="10">
    <mergeCell ref="A2:H2"/>
    <mergeCell ref="A3:H3"/>
    <mergeCell ref="A4:H4"/>
    <mergeCell ref="A6:C7"/>
    <mergeCell ref="F6:H6"/>
    <mergeCell ref="D25:H25"/>
    <mergeCell ref="D26:H26"/>
    <mergeCell ref="D27:H27"/>
    <mergeCell ref="B33:H33"/>
    <mergeCell ref="D6:E7"/>
  </mergeCells>
  <printOptions/>
  <pageMargins left="0.5118110236220472" right="0" top="0.35433070866141736" bottom="0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2"/>
  <sheetViews>
    <sheetView zoomScalePageLayoutView="0" workbookViewId="0" topLeftCell="A13">
      <selection activeCell="F22" sqref="F22"/>
    </sheetView>
  </sheetViews>
  <sheetFormatPr defaultColWidth="9.140625" defaultRowHeight="15"/>
  <cols>
    <col min="1" max="1" width="5.57421875" style="0" customWidth="1"/>
    <col min="2" max="2" width="2.8515625" style="0" customWidth="1"/>
    <col min="3" max="3" width="2.421875" style="0" customWidth="1"/>
    <col min="4" max="4" width="23.00390625" style="0" customWidth="1"/>
    <col min="5" max="5" width="13.7109375" style="0" bestFit="1" customWidth="1"/>
    <col min="6" max="6" width="13.8515625" style="0" bestFit="1" customWidth="1"/>
    <col min="7" max="8" width="9.57421875" style="0" customWidth="1"/>
    <col min="9" max="9" width="13.7109375" style="0" bestFit="1" customWidth="1"/>
    <col min="11" max="11" width="14.140625" style="66" bestFit="1" customWidth="1"/>
    <col min="13" max="13" width="14.140625" style="66" bestFit="1" customWidth="1"/>
    <col min="14" max="14" width="9.140625" style="66" bestFit="1" customWidth="1"/>
    <col min="15" max="15" width="14.140625" style="66" bestFit="1" customWidth="1"/>
  </cols>
  <sheetData>
    <row r="1" spans="2:9" ht="24">
      <c r="B1" s="104"/>
      <c r="C1" s="104"/>
      <c r="D1" s="104"/>
      <c r="E1" s="105"/>
      <c r="F1" s="105"/>
      <c r="G1" s="321"/>
      <c r="H1" s="105"/>
      <c r="I1" s="105"/>
    </row>
    <row r="2" spans="2:9" ht="24">
      <c r="B2" s="407" t="s">
        <v>30</v>
      </c>
      <c r="C2" s="407"/>
      <c r="D2" s="407"/>
      <c r="E2" s="407"/>
      <c r="F2" s="407"/>
      <c r="G2" s="407"/>
      <c r="H2" s="407"/>
      <c r="I2" s="407"/>
    </row>
    <row r="3" spans="2:9" ht="24">
      <c r="B3" s="410" t="s">
        <v>935</v>
      </c>
      <c r="C3" s="410"/>
      <c r="D3" s="410"/>
      <c r="E3" s="410"/>
      <c r="F3" s="410"/>
      <c r="G3" s="410"/>
      <c r="H3" s="410"/>
      <c r="I3" s="410"/>
    </row>
    <row r="4" spans="2:9" ht="24">
      <c r="B4" s="410" t="s">
        <v>959</v>
      </c>
      <c r="C4" s="410"/>
      <c r="D4" s="410"/>
      <c r="E4" s="410"/>
      <c r="F4" s="410"/>
      <c r="G4" s="410"/>
      <c r="H4" s="410"/>
      <c r="I4" s="410"/>
    </row>
    <row r="5" spans="2:9" ht="24">
      <c r="B5" s="322"/>
      <c r="C5" s="322"/>
      <c r="D5" s="322"/>
      <c r="E5" s="322"/>
      <c r="F5" s="322"/>
      <c r="G5" s="322"/>
      <c r="H5" s="322"/>
      <c r="I5" s="322"/>
    </row>
    <row r="6" spans="2:9" ht="24">
      <c r="B6" s="411" t="s">
        <v>69</v>
      </c>
      <c r="C6" s="411"/>
      <c r="D6" s="411"/>
      <c r="E6" s="412" t="s">
        <v>936</v>
      </c>
      <c r="F6" s="412" t="s">
        <v>937</v>
      </c>
      <c r="G6" s="413" t="s">
        <v>938</v>
      </c>
      <c r="H6" s="413"/>
      <c r="I6" s="412" t="s">
        <v>939</v>
      </c>
    </row>
    <row r="7" spans="2:15" ht="24">
      <c r="B7" s="411"/>
      <c r="C7" s="411"/>
      <c r="D7" s="411"/>
      <c r="E7" s="412"/>
      <c r="F7" s="412"/>
      <c r="G7" s="323" t="s">
        <v>940</v>
      </c>
      <c r="H7" s="323" t="s">
        <v>941</v>
      </c>
      <c r="I7" s="412"/>
      <c r="M7" s="66">
        <v>455250</v>
      </c>
      <c r="O7" s="66">
        <v>455250</v>
      </c>
    </row>
    <row r="8" spans="2:15" ht="24">
      <c r="B8" s="324" t="s">
        <v>48</v>
      </c>
      <c r="C8" s="93"/>
      <c r="D8" s="93"/>
      <c r="E8" s="99">
        <f>+'[3]ปป สท เพื่ม'!H8</f>
        <v>0</v>
      </c>
      <c r="F8" s="99"/>
      <c r="G8" s="325"/>
      <c r="H8" s="105"/>
      <c r="I8" s="99"/>
      <c r="M8" s="66">
        <v>30000</v>
      </c>
      <c r="O8" s="66">
        <v>30000</v>
      </c>
    </row>
    <row r="9" spans="2:15" ht="24">
      <c r="B9" s="326"/>
      <c r="C9" s="327" t="s">
        <v>50</v>
      </c>
      <c r="D9" s="328"/>
      <c r="E9" s="99">
        <f>+'[3]ปป สท เพื่ม'!H9</f>
        <v>3645200</v>
      </c>
      <c r="F9" s="19"/>
      <c r="G9" s="19"/>
      <c r="H9" s="19"/>
      <c r="I9" s="19">
        <f>+E9+F9+G9-H9</f>
        <v>3645200</v>
      </c>
      <c r="M9" s="66">
        <v>7296000</v>
      </c>
      <c r="O9" s="66">
        <v>7296000</v>
      </c>
    </row>
    <row r="10" spans="2:13" ht="24">
      <c r="B10" s="326"/>
      <c r="C10" s="327" t="s">
        <v>52</v>
      </c>
      <c r="D10" s="328"/>
      <c r="E10" s="99">
        <f>+'[3]ปป สท เพื่ม'!H10</f>
        <v>22711955</v>
      </c>
      <c r="F10" s="19"/>
      <c r="G10" s="19"/>
      <c r="H10" s="19"/>
      <c r="I10" s="19">
        <f aca="true" t="shared" si="0" ref="I10:I24">+E10+F10+G10-H10</f>
        <v>22711955</v>
      </c>
      <c r="M10" s="66">
        <v>18000</v>
      </c>
    </row>
    <row r="11" spans="2:15" ht="24">
      <c r="B11" s="326"/>
      <c r="C11" s="327" t="s">
        <v>942</v>
      </c>
      <c r="D11" s="328"/>
      <c r="E11" s="99">
        <f>+'[3]ปป สท เพื่ม'!H11</f>
        <v>0</v>
      </c>
      <c r="F11" s="19"/>
      <c r="G11" s="19"/>
      <c r="H11" s="19"/>
      <c r="I11" s="19">
        <f t="shared" si="0"/>
        <v>0</v>
      </c>
      <c r="M11" s="66">
        <v>53390</v>
      </c>
      <c r="O11" s="66">
        <v>53390</v>
      </c>
    </row>
    <row r="12" spans="2:15" ht="24">
      <c r="B12" s="326"/>
      <c r="C12" s="327" t="s">
        <v>943</v>
      </c>
      <c r="D12" s="328"/>
      <c r="E12" s="99">
        <f>+'[3]ปป สท เพื่ม'!H12</f>
        <v>156400</v>
      </c>
      <c r="F12" s="19"/>
      <c r="G12" s="19"/>
      <c r="H12" s="19"/>
      <c r="I12" s="19">
        <f t="shared" si="0"/>
        <v>156400</v>
      </c>
      <c r="M12" s="66">
        <v>165950</v>
      </c>
      <c r="O12" s="66">
        <v>165950</v>
      </c>
    </row>
    <row r="13" spans="2:15" ht="24">
      <c r="B13" s="326"/>
      <c r="C13" s="327"/>
      <c r="D13" s="328"/>
      <c r="E13" s="99">
        <f>+'[3]ปป สท เพื่ม'!H13</f>
        <v>0</v>
      </c>
      <c r="F13" s="19"/>
      <c r="G13" s="19"/>
      <c r="H13" s="19"/>
      <c r="I13" s="19">
        <f t="shared" si="0"/>
        <v>0</v>
      </c>
      <c r="M13" s="66">
        <v>31900</v>
      </c>
      <c r="O13" s="66">
        <v>31900</v>
      </c>
    </row>
    <row r="14" spans="2:15" ht="24">
      <c r="B14" s="329" t="s">
        <v>56</v>
      </c>
      <c r="C14" s="327"/>
      <c r="D14" s="328"/>
      <c r="E14" s="99">
        <f>+'[3]ปป สท เพื่ม'!H14</f>
        <v>0</v>
      </c>
      <c r="F14" s="19"/>
      <c r="G14" s="19"/>
      <c r="H14" s="19"/>
      <c r="I14" s="19">
        <f t="shared" si="0"/>
        <v>0</v>
      </c>
      <c r="M14" s="66">
        <v>119275</v>
      </c>
      <c r="O14" s="66">
        <v>119275</v>
      </c>
    </row>
    <row r="15" spans="2:15" ht="24">
      <c r="B15" s="326"/>
      <c r="C15" s="327"/>
      <c r="D15" s="328" t="s">
        <v>944</v>
      </c>
      <c r="E15" s="99">
        <f>+'[3]ปป สท เพื่ม'!H23</f>
        <v>3497769.5</v>
      </c>
      <c r="F15" s="19">
        <f>7000+26900</f>
        <v>33900</v>
      </c>
      <c r="G15" s="19"/>
      <c r="H15" s="19"/>
      <c r="I15" s="19">
        <f t="shared" si="0"/>
        <v>3531669.5</v>
      </c>
      <c r="M15" s="66">
        <f>SUM(M7:M14)</f>
        <v>8169765</v>
      </c>
      <c r="N15" s="66">
        <f>SUM(N7:N14)</f>
        <v>0</v>
      </c>
      <c r="O15" s="66">
        <f>SUM(O7:O14)</f>
        <v>8151765</v>
      </c>
    </row>
    <row r="16" spans="2:9" ht="24">
      <c r="B16" s="326"/>
      <c r="C16" s="327"/>
      <c r="D16" s="328" t="s">
        <v>945</v>
      </c>
      <c r="E16" s="99">
        <f>+'[3]ปป สท เพื่ม'!H24</f>
        <v>437948</v>
      </c>
      <c r="F16" s="19"/>
      <c r="G16" s="19"/>
      <c r="H16" s="19"/>
      <c r="I16" s="19">
        <f t="shared" si="0"/>
        <v>437948</v>
      </c>
    </row>
    <row r="17" spans="2:15" ht="24">
      <c r="B17" s="326"/>
      <c r="C17" s="327"/>
      <c r="D17" s="328" t="s">
        <v>946</v>
      </c>
      <c r="E17" s="99">
        <f>+'[3]ปป สท เพื่ม'!H25</f>
        <v>6984000</v>
      </c>
      <c r="F17" s="19"/>
      <c r="G17" s="19"/>
      <c r="H17" s="19"/>
      <c r="I17" s="19">
        <f t="shared" si="0"/>
        <v>6984000</v>
      </c>
      <c r="O17" s="66">
        <f>+M15-O15</f>
        <v>18000</v>
      </c>
    </row>
    <row r="18" spans="2:9" ht="24">
      <c r="B18" s="326"/>
      <c r="C18" s="327"/>
      <c r="D18" s="328" t="s">
        <v>947</v>
      </c>
      <c r="E18" s="99">
        <f>+'[3]ปป สท เพื่ม'!H26</f>
        <v>630275</v>
      </c>
      <c r="F18" s="19"/>
      <c r="G18" s="19"/>
      <c r="H18" s="19"/>
      <c r="I18" s="19">
        <f t="shared" si="0"/>
        <v>630275</v>
      </c>
    </row>
    <row r="19" spans="2:9" ht="24">
      <c r="B19" s="326"/>
      <c r="C19" s="327"/>
      <c r="D19" s="328" t="s">
        <v>948</v>
      </c>
      <c r="E19" s="99">
        <f>+'[3]ปป สท เพื่ม'!H27</f>
        <v>58000</v>
      </c>
      <c r="F19" s="19"/>
      <c r="G19" s="19"/>
      <c r="H19" s="19"/>
      <c r="I19" s="19">
        <f t="shared" si="0"/>
        <v>58000</v>
      </c>
    </row>
    <row r="20" spans="2:9" ht="24">
      <c r="B20" s="326"/>
      <c r="C20" s="327"/>
      <c r="D20" s="328" t="s">
        <v>949</v>
      </c>
      <c r="E20" s="99">
        <f>+'[3]ปป สท เพื่ม'!H28</f>
        <v>485250</v>
      </c>
      <c r="F20" s="19"/>
      <c r="G20" s="19"/>
      <c r="H20" s="19"/>
      <c r="I20" s="19">
        <f t="shared" si="0"/>
        <v>485250</v>
      </c>
    </row>
    <row r="21" spans="2:9" ht="24">
      <c r="B21" s="326"/>
      <c r="C21" s="327"/>
      <c r="D21" s="328" t="s">
        <v>950</v>
      </c>
      <c r="E21" s="99">
        <f>+'[3]ปป สท เพื่ม'!H29</f>
        <v>140069</v>
      </c>
      <c r="F21" s="19"/>
      <c r="G21" s="19"/>
      <c r="H21" s="19"/>
      <c r="I21" s="19">
        <f t="shared" si="0"/>
        <v>140069</v>
      </c>
    </row>
    <row r="22" spans="2:9" ht="24">
      <c r="B22" s="326"/>
      <c r="C22" s="327"/>
      <c r="D22" s="328" t="s">
        <v>951</v>
      </c>
      <c r="E22" s="99">
        <f>+'[3]ปป สท เพื่ม'!H30</f>
        <v>251240</v>
      </c>
      <c r="F22" s="19">
        <v>17600</v>
      </c>
      <c r="G22" s="19"/>
      <c r="H22" s="19"/>
      <c r="I22" s="19">
        <f t="shared" si="0"/>
        <v>268840</v>
      </c>
    </row>
    <row r="23" spans="2:9" ht="24">
      <c r="B23" s="326"/>
      <c r="C23" s="327"/>
      <c r="D23" s="328" t="s">
        <v>952</v>
      </c>
      <c r="E23" s="99">
        <f>+'[3]ปป สท เพื่ม'!H31</f>
        <v>34500</v>
      </c>
      <c r="F23" s="19"/>
      <c r="G23" s="19"/>
      <c r="H23" s="19"/>
      <c r="I23" s="19">
        <f t="shared" si="0"/>
        <v>34500</v>
      </c>
    </row>
    <row r="24" spans="2:9" ht="24">
      <c r="B24" s="326"/>
      <c r="C24" s="327"/>
      <c r="D24" s="328" t="s">
        <v>953</v>
      </c>
      <c r="E24" s="99">
        <f>+'[3]ปป สท เพื่ม'!H32</f>
        <v>740367</v>
      </c>
      <c r="F24" s="19">
        <v>21000</v>
      </c>
      <c r="G24" s="19"/>
      <c r="H24" s="19"/>
      <c r="I24" s="19">
        <f t="shared" si="0"/>
        <v>761367</v>
      </c>
    </row>
    <row r="25" spans="2:9" ht="24">
      <c r="B25" s="330"/>
      <c r="C25" s="331"/>
      <c r="D25" s="332" t="s">
        <v>57</v>
      </c>
      <c r="E25" s="222">
        <f>SUM(E9:E24)</f>
        <v>39772973.5</v>
      </c>
      <c r="F25" s="222">
        <f>SUM(F9:F24)</f>
        <v>72500</v>
      </c>
      <c r="G25" s="222">
        <f>SUM(G9:G24)</f>
        <v>0</v>
      </c>
      <c r="H25" s="222">
        <f>SUM(H9:H24)</f>
        <v>0</v>
      </c>
      <c r="I25" s="222">
        <f>SUM(I9:I24)</f>
        <v>39845473.5</v>
      </c>
    </row>
    <row r="26" spans="2:9" ht="24">
      <c r="B26" s="344"/>
      <c r="C26" s="344"/>
      <c r="D26" s="333"/>
      <c r="E26" s="199"/>
      <c r="F26" s="199"/>
      <c r="G26" s="199"/>
      <c r="H26" s="199"/>
      <c r="I26" s="199"/>
    </row>
    <row r="27" spans="2:9" ht="24">
      <c r="B27" s="327"/>
      <c r="C27" s="327"/>
      <c r="D27" s="333"/>
      <c r="E27" s="198"/>
      <c r="F27" s="198"/>
      <c r="G27" s="334"/>
      <c r="H27" s="198"/>
      <c r="I27" s="198"/>
    </row>
    <row r="28" spans="2:9" ht="24">
      <c r="B28" s="1"/>
      <c r="C28" s="16"/>
      <c r="D28" s="16"/>
      <c r="E28" s="16"/>
      <c r="F28" s="16"/>
      <c r="G28" s="335"/>
      <c r="H28" s="16"/>
      <c r="I28" s="16"/>
    </row>
    <row r="29" spans="2:9" ht="24">
      <c r="B29" s="1"/>
      <c r="C29" s="30"/>
      <c r="D29" s="250"/>
      <c r="E29" s="30"/>
      <c r="F29" s="30"/>
      <c r="G29" s="336"/>
      <c r="H29" s="250"/>
      <c r="I29" s="250"/>
    </row>
    <row r="30" spans="2:9" ht="24">
      <c r="B30" s="1"/>
      <c r="C30" s="16"/>
      <c r="D30" s="16"/>
      <c r="E30" s="16"/>
      <c r="F30" s="16"/>
      <c r="G30" s="335"/>
      <c r="H30" s="16"/>
      <c r="I30" s="16"/>
    </row>
    <row r="31" spans="2:9" ht="24">
      <c r="B31" s="1"/>
      <c r="C31" s="30"/>
      <c r="D31" s="250"/>
      <c r="E31" s="30"/>
      <c r="F31" s="30"/>
      <c r="G31" s="336"/>
      <c r="H31" s="250"/>
      <c r="I31" s="250"/>
    </row>
    <row r="32" spans="2:9" ht="24">
      <c r="B32" s="1"/>
      <c r="C32" s="402"/>
      <c r="D32" s="402"/>
      <c r="E32" s="402"/>
      <c r="F32" s="402"/>
      <c r="G32" s="402"/>
      <c r="H32" s="402"/>
      <c r="I32" s="402"/>
    </row>
  </sheetData>
  <sheetProtection/>
  <mergeCells count="9">
    <mergeCell ref="C32:I32"/>
    <mergeCell ref="B2:I2"/>
    <mergeCell ref="B3:I3"/>
    <mergeCell ref="B4:I4"/>
    <mergeCell ref="B6:D7"/>
    <mergeCell ref="E6:E7"/>
    <mergeCell ref="F6:F7"/>
    <mergeCell ref="G6:H6"/>
    <mergeCell ref="I6:I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9.00390625" style="1" customWidth="1"/>
    <col min="2" max="2" width="12.140625" style="1" customWidth="1"/>
    <col min="3" max="3" width="15.57421875" style="1" customWidth="1"/>
    <col min="4" max="4" width="47.421875" style="1" customWidth="1"/>
    <col min="5" max="5" width="9.00390625" style="1" customWidth="1"/>
    <col min="6" max="6" width="10.57421875" style="3" bestFit="1" customWidth="1"/>
    <col min="7" max="7" width="18.421875" style="3" customWidth="1"/>
    <col min="8" max="16384" width="9.00390625" style="1" customWidth="1"/>
  </cols>
  <sheetData>
    <row r="1" spans="1:8" ht="24">
      <c r="A1" s="400" t="s">
        <v>1</v>
      </c>
      <c r="B1" s="400"/>
      <c r="C1" s="400"/>
      <c r="D1" s="400"/>
      <c r="E1" s="400"/>
      <c r="F1" s="400"/>
      <c r="G1" s="400"/>
      <c r="H1" s="400"/>
    </row>
    <row r="2" spans="1:8" ht="24">
      <c r="A2" s="400" t="s">
        <v>1048</v>
      </c>
      <c r="B2" s="400"/>
      <c r="C2" s="400"/>
      <c r="D2" s="400"/>
      <c r="E2" s="400"/>
      <c r="F2" s="400"/>
      <c r="G2" s="400"/>
      <c r="H2" s="400"/>
    </row>
    <row r="4" spans="1:8" s="376" customFormat="1" ht="24">
      <c r="A4" s="377" t="s">
        <v>233</v>
      </c>
      <c r="B4" s="377" t="s">
        <v>1049</v>
      </c>
      <c r="C4" s="377" t="s">
        <v>970</v>
      </c>
      <c r="D4" s="377" t="s">
        <v>69</v>
      </c>
      <c r="E4" s="377" t="s">
        <v>452</v>
      </c>
      <c r="F4" s="45" t="s">
        <v>451</v>
      </c>
      <c r="G4" s="45" t="s">
        <v>47</v>
      </c>
      <c r="H4" s="377" t="s">
        <v>8</v>
      </c>
    </row>
    <row r="5" spans="1:8" ht="72">
      <c r="A5" s="380">
        <v>1</v>
      </c>
      <c r="B5" s="380" t="s">
        <v>1060</v>
      </c>
      <c r="C5" s="387">
        <v>241410</v>
      </c>
      <c r="D5" s="388" t="s">
        <v>1059</v>
      </c>
      <c r="E5" s="380" t="s">
        <v>726</v>
      </c>
      <c r="F5" s="389">
        <v>8800</v>
      </c>
      <c r="G5" s="389">
        <f>8800*2</f>
        <v>17600</v>
      </c>
      <c r="H5" s="380"/>
    </row>
    <row r="6" spans="1:8" ht="48">
      <c r="A6" s="384">
        <v>2</v>
      </c>
      <c r="B6" s="381" t="s">
        <v>1050</v>
      </c>
      <c r="C6" s="385">
        <v>241613</v>
      </c>
      <c r="D6" s="382" t="s">
        <v>1051</v>
      </c>
      <c r="E6" s="390" t="s">
        <v>718</v>
      </c>
      <c r="F6" s="383">
        <v>26900</v>
      </c>
      <c r="G6" s="383">
        <v>26900</v>
      </c>
      <c r="H6" s="379"/>
    </row>
    <row r="7" spans="1:8" ht="24">
      <c r="A7" s="378">
        <v>3</v>
      </c>
      <c r="B7" s="46" t="s">
        <v>1052</v>
      </c>
      <c r="C7" s="386">
        <v>241656</v>
      </c>
      <c r="D7" s="46" t="s">
        <v>1053</v>
      </c>
      <c r="E7" s="378" t="s">
        <v>718</v>
      </c>
      <c r="F7" s="47">
        <v>21000</v>
      </c>
      <c r="G7" s="47">
        <v>21000</v>
      </c>
      <c r="H7" s="46"/>
    </row>
    <row r="8" spans="1:8" ht="24">
      <c r="A8" s="378">
        <v>4</v>
      </c>
      <c r="B8" s="46" t="s">
        <v>1054</v>
      </c>
      <c r="C8" s="386">
        <v>241660</v>
      </c>
      <c r="D8" s="46" t="s">
        <v>1055</v>
      </c>
      <c r="E8" s="378" t="s">
        <v>538</v>
      </c>
      <c r="F8" s="47">
        <v>3500</v>
      </c>
      <c r="G8" s="47">
        <v>7000</v>
      </c>
      <c r="H8" s="46"/>
    </row>
    <row r="9" spans="1:8" ht="24">
      <c r="A9" s="378">
        <v>5</v>
      </c>
      <c r="B9" s="378" t="s">
        <v>151</v>
      </c>
      <c r="C9" s="378" t="s">
        <v>151</v>
      </c>
      <c r="D9" s="46" t="s">
        <v>1056</v>
      </c>
      <c r="E9" s="378" t="s">
        <v>1057</v>
      </c>
      <c r="F9" s="47">
        <v>0</v>
      </c>
      <c r="G9" s="47">
        <v>0</v>
      </c>
      <c r="H9" s="46" t="s">
        <v>1058</v>
      </c>
    </row>
    <row r="10" spans="1:8" ht="24">
      <c r="A10" s="414" t="s">
        <v>57</v>
      </c>
      <c r="B10" s="415"/>
      <c r="C10" s="415"/>
      <c r="D10" s="416"/>
      <c r="E10" s="377"/>
      <c r="F10" s="48"/>
      <c r="G10" s="48">
        <f>SUM(G5:G9)</f>
        <v>72500</v>
      </c>
      <c r="H10" s="59"/>
    </row>
  </sheetData>
  <sheetProtection/>
  <mergeCells count="3">
    <mergeCell ref="A10:D10"/>
    <mergeCell ref="A2:H2"/>
    <mergeCell ref="A1:H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7.140625" style="251" customWidth="1"/>
    <col min="2" max="2" width="24.421875" style="251" bestFit="1" customWidth="1"/>
    <col min="3" max="3" width="32.00390625" style="251" customWidth="1"/>
    <col min="4" max="4" width="12.28125" style="251" bestFit="1" customWidth="1"/>
    <col min="5" max="5" width="7.57421875" style="251" bestFit="1" customWidth="1"/>
    <col min="6" max="6" width="13.7109375" style="251" bestFit="1" customWidth="1"/>
    <col min="7" max="7" width="19.140625" style="251" bestFit="1" customWidth="1"/>
    <col min="8" max="8" width="9.421875" style="251" customWidth="1"/>
    <col min="9" max="9" width="8.7109375" style="251" customWidth="1"/>
    <col min="10" max="16384" width="9.00390625" style="251" customWidth="1"/>
  </cols>
  <sheetData>
    <row r="1" spans="1:9" s="22" customFormat="1" ht="24">
      <c r="A1" s="418" t="s">
        <v>961</v>
      </c>
      <c r="B1" s="418"/>
      <c r="C1" s="418"/>
      <c r="D1" s="418"/>
      <c r="E1" s="418"/>
      <c r="F1" s="418"/>
      <c r="G1" s="418"/>
      <c r="H1" s="418"/>
      <c r="I1" s="418"/>
    </row>
    <row r="2" spans="1:9" s="22" customFormat="1" ht="24">
      <c r="A2" s="419" t="s">
        <v>934</v>
      </c>
      <c r="B2" s="419"/>
      <c r="C2" s="419"/>
      <c r="D2" s="419"/>
      <c r="E2" s="419"/>
      <c r="F2" s="419"/>
      <c r="G2" s="419"/>
      <c r="H2" s="419"/>
      <c r="I2" s="419"/>
    </row>
    <row r="3" spans="1:10" s="22" customFormat="1" ht="24">
      <c r="A3" s="420" t="s">
        <v>449</v>
      </c>
      <c r="B3" s="420" t="s">
        <v>450</v>
      </c>
      <c r="C3" s="420" t="s">
        <v>69</v>
      </c>
      <c r="D3" s="422" t="s">
        <v>451</v>
      </c>
      <c r="E3" s="422" t="s">
        <v>452</v>
      </c>
      <c r="F3" s="409" t="s">
        <v>453</v>
      </c>
      <c r="G3" s="420" t="s">
        <v>454</v>
      </c>
      <c r="H3" s="360" t="s">
        <v>69</v>
      </c>
      <c r="I3" s="420" t="s">
        <v>8</v>
      </c>
      <c r="J3" s="18"/>
    </row>
    <row r="4" spans="1:10" s="22" customFormat="1" ht="24">
      <c r="A4" s="421"/>
      <c r="B4" s="421"/>
      <c r="C4" s="421"/>
      <c r="D4" s="423"/>
      <c r="E4" s="424"/>
      <c r="F4" s="425"/>
      <c r="G4" s="426"/>
      <c r="H4" s="360" t="s">
        <v>455</v>
      </c>
      <c r="I4" s="421"/>
      <c r="J4" s="294"/>
    </row>
    <row r="5" spans="1:10" s="112" customFormat="1" ht="24">
      <c r="A5" s="368"/>
      <c r="B5" s="295" t="s">
        <v>48</v>
      </c>
      <c r="C5" s="295"/>
      <c r="D5" s="27"/>
      <c r="E5" s="296"/>
      <c r="F5" s="222"/>
      <c r="G5" s="297"/>
      <c r="H5" s="360"/>
      <c r="I5" s="295"/>
      <c r="J5" s="361"/>
    </row>
    <row r="6" spans="1:10" s="112" customFormat="1" ht="24">
      <c r="A6" s="368"/>
      <c r="B6" s="295" t="s">
        <v>456</v>
      </c>
      <c r="C6" s="295"/>
      <c r="D6" s="27"/>
      <c r="E6" s="296"/>
      <c r="F6" s="222"/>
      <c r="G6" s="297"/>
      <c r="H6" s="360"/>
      <c r="I6" s="295"/>
      <c r="J6" s="361"/>
    </row>
    <row r="7" spans="1:9" s="22" customFormat="1" ht="24">
      <c r="A7" s="298">
        <v>1</v>
      </c>
      <c r="B7" s="299" t="s">
        <v>457</v>
      </c>
      <c r="C7" s="177" t="s">
        <v>458</v>
      </c>
      <c r="D7" s="300">
        <v>1914200</v>
      </c>
      <c r="E7" s="300" t="s">
        <v>459</v>
      </c>
      <c r="F7" s="300">
        <v>1914200</v>
      </c>
      <c r="G7" s="298" t="s">
        <v>460</v>
      </c>
      <c r="H7" s="177"/>
      <c r="I7" s="177"/>
    </row>
    <row r="8" spans="1:9" s="22" customFormat="1" ht="24">
      <c r="A8" s="298">
        <v>2</v>
      </c>
      <c r="B8" s="299"/>
      <c r="C8" s="177" t="s">
        <v>461</v>
      </c>
      <c r="D8" s="300">
        <v>1081000</v>
      </c>
      <c r="E8" s="300"/>
      <c r="F8" s="300">
        <v>1081000</v>
      </c>
      <c r="G8" s="298"/>
      <c r="H8" s="177"/>
      <c r="I8" s="177"/>
    </row>
    <row r="9" spans="1:9" s="22" customFormat="1" ht="24">
      <c r="A9" s="298">
        <v>3</v>
      </c>
      <c r="B9" s="299" t="s">
        <v>462</v>
      </c>
      <c r="C9" s="177" t="s">
        <v>463</v>
      </c>
      <c r="D9" s="300">
        <v>650000</v>
      </c>
      <c r="E9" s="300"/>
      <c r="F9" s="300">
        <v>650000</v>
      </c>
      <c r="G9" s="298"/>
      <c r="H9" s="177"/>
      <c r="I9" s="177"/>
    </row>
    <row r="10" spans="1:9" s="22" customFormat="1" ht="24">
      <c r="A10" s="298"/>
      <c r="B10" s="299"/>
      <c r="C10" s="301" t="s">
        <v>57</v>
      </c>
      <c r="D10" s="300"/>
      <c r="E10" s="300"/>
      <c r="F10" s="302">
        <f>SUM(F7:F9)</f>
        <v>3645200</v>
      </c>
      <c r="G10" s="298"/>
      <c r="H10" s="177"/>
      <c r="I10" s="177"/>
    </row>
    <row r="11" spans="1:9" s="22" customFormat="1" ht="24">
      <c r="A11" s="298"/>
      <c r="B11" s="295" t="s">
        <v>464</v>
      </c>
      <c r="C11" s="177"/>
      <c r="D11" s="300"/>
      <c r="E11" s="300"/>
      <c r="F11" s="300"/>
      <c r="G11" s="298"/>
      <c r="H11" s="177"/>
      <c r="I11" s="177"/>
    </row>
    <row r="12" spans="1:9" s="22" customFormat="1" ht="24">
      <c r="A12" s="298">
        <v>1</v>
      </c>
      <c r="B12" s="299" t="s">
        <v>465</v>
      </c>
      <c r="C12" s="177" t="s">
        <v>466</v>
      </c>
      <c r="D12" s="300">
        <v>181000</v>
      </c>
      <c r="E12" s="300" t="s">
        <v>467</v>
      </c>
      <c r="F12" s="300">
        <v>181000</v>
      </c>
      <c r="G12" s="298" t="s">
        <v>460</v>
      </c>
      <c r="H12" s="177"/>
      <c r="I12" s="177"/>
    </row>
    <row r="13" spans="1:9" s="22" customFormat="1" ht="24">
      <c r="A13" s="298">
        <v>2</v>
      </c>
      <c r="B13" s="299" t="s">
        <v>468</v>
      </c>
      <c r="C13" s="177" t="s">
        <v>469</v>
      </c>
      <c r="D13" s="300">
        <v>250000</v>
      </c>
      <c r="E13" s="300" t="s">
        <v>467</v>
      </c>
      <c r="F13" s="300">
        <v>250000</v>
      </c>
      <c r="G13" s="298" t="s">
        <v>460</v>
      </c>
      <c r="H13" s="177"/>
      <c r="I13" s="177"/>
    </row>
    <row r="14" spans="1:9" s="22" customFormat="1" ht="24">
      <c r="A14" s="298">
        <v>3</v>
      </c>
      <c r="B14" s="299" t="s">
        <v>470</v>
      </c>
      <c r="C14" s="177" t="s">
        <v>471</v>
      </c>
      <c r="D14" s="300">
        <v>145080</v>
      </c>
      <c r="E14" s="300" t="s">
        <v>467</v>
      </c>
      <c r="F14" s="300">
        <v>145080</v>
      </c>
      <c r="G14" s="298" t="s">
        <v>460</v>
      </c>
      <c r="H14" s="177"/>
      <c r="I14" s="177"/>
    </row>
    <row r="15" spans="1:9" s="22" customFormat="1" ht="24">
      <c r="A15" s="298">
        <v>4</v>
      </c>
      <c r="B15" s="299" t="s">
        <v>472</v>
      </c>
      <c r="C15" s="177" t="s">
        <v>473</v>
      </c>
      <c r="D15" s="300">
        <v>3672000</v>
      </c>
      <c r="E15" s="300" t="s">
        <v>467</v>
      </c>
      <c r="F15" s="300">
        <v>3672000</v>
      </c>
      <c r="G15" s="298" t="s">
        <v>460</v>
      </c>
      <c r="H15" s="177"/>
      <c r="I15" s="177"/>
    </row>
    <row r="16" spans="1:9" s="22" customFormat="1" ht="24">
      <c r="A16" s="298"/>
      <c r="B16" s="299"/>
      <c r="C16" s="177" t="s">
        <v>474</v>
      </c>
      <c r="D16" s="300"/>
      <c r="E16" s="300"/>
      <c r="F16" s="300">
        <v>56800</v>
      </c>
      <c r="G16" s="298" t="s">
        <v>460</v>
      </c>
      <c r="H16" s="177"/>
      <c r="I16" s="177"/>
    </row>
    <row r="17" spans="1:9" s="22" customFormat="1" ht="24">
      <c r="A17" s="298">
        <v>5</v>
      </c>
      <c r="B17" s="299" t="s">
        <v>475</v>
      </c>
      <c r="C17" s="177" t="s">
        <v>476</v>
      </c>
      <c r="D17" s="300">
        <v>5700</v>
      </c>
      <c r="E17" s="300" t="s">
        <v>477</v>
      </c>
      <c r="F17" s="300">
        <v>5700</v>
      </c>
      <c r="G17" s="298" t="s">
        <v>460</v>
      </c>
      <c r="H17" s="177"/>
      <c r="I17" s="177"/>
    </row>
    <row r="18" spans="1:9" s="22" customFormat="1" ht="24">
      <c r="A18" s="298">
        <v>6</v>
      </c>
      <c r="B18" s="299" t="s">
        <v>478</v>
      </c>
      <c r="C18" s="177" t="s">
        <v>479</v>
      </c>
      <c r="D18" s="300">
        <v>24800</v>
      </c>
      <c r="E18" s="300" t="s">
        <v>480</v>
      </c>
      <c r="F18" s="300">
        <v>24800</v>
      </c>
      <c r="G18" s="298" t="s">
        <v>460</v>
      </c>
      <c r="H18" s="177"/>
      <c r="I18" s="177"/>
    </row>
    <row r="19" spans="1:9" s="22" customFormat="1" ht="24">
      <c r="A19" s="298">
        <v>7</v>
      </c>
      <c r="B19" s="299" t="s">
        <v>481</v>
      </c>
      <c r="C19" s="177" t="s">
        <v>479</v>
      </c>
      <c r="D19" s="300">
        <v>67000</v>
      </c>
      <c r="E19" s="300" t="s">
        <v>480</v>
      </c>
      <c r="F19" s="300">
        <v>67000</v>
      </c>
      <c r="G19" s="298" t="s">
        <v>460</v>
      </c>
      <c r="H19" s="177"/>
      <c r="I19" s="177"/>
    </row>
    <row r="20" spans="1:9" s="22" customFormat="1" ht="24">
      <c r="A20" s="298">
        <v>8</v>
      </c>
      <c r="B20" s="299" t="s">
        <v>482</v>
      </c>
      <c r="C20" s="177" t="s">
        <v>483</v>
      </c>
      <c r="D20" s="300">
        <v>1790000</v>
      </c>
      <c r="E20" s="300" t="s">
        <v>467</v>
      </c>
      <c r="F20" s="300">
        <f aca="true" t="shared" si="0" ref="F20:F28">+D20</f>
        <v>1790000</v>
      </c>
      <c r="G20" s="298" t="s">
        <v>460</v>
      </c>
      <c r="H20" s="177"/>
      <c r="I20" s="177"/>
    </row>
    <row r="21" spans="1:9" s="22" customFormat="1" ht="24">
      <c r="A21" s="298">
        <v>9</v>
      </c>
      <c r="B21" s="299" t="s">
        <v>484</v>
      </c>
      <c r="C21" s="177" t="s">
        <v>485</v>
      </c>
      <c r="D21" s="300">
        <v>1198000</v>
      </c>
      <c r="E21" s="300" t="s">
        <v>486</v>
      </c>
      <c r="F21" s="300">
        <f t="shared" si="0"/>
        <v>1198000</v>
      </c>
      <c r="G21" s="298" t="s">
        <v>460</v>
      </c>
      <c r="H21" s="177"/>
      <c r="I21" s="177"/>
    </row>
    <row r="22" spans="1:9" s="22" customFormat="1" ht="24">
      <c r="A22" s="298">
        <v>10</v>
      </c>
      <c r="B22" s="299" t="s">
        <v>487</v>
      </c>
      <c r="C22" s="177" t="s">
        <v>488</v>
      </c>
      <c r="D22" s="300">
        <v>877800</v>
      </c>
      <c r="E22" s="300" t="s">
        <v>467</v>
      </c>
      <c r="F22" s="300">
        <f t="shared" si="0"/>
        <v>877800</v>
      </c>
      <c r="G22" s="298" t="s">
        <v>489</v>
      </c>
      <c r="H22" s="177"/>
      <c r="I22" s="177"/>
    </row>
    <row r="23" spans="1:9" s="22" customFormat="1" ht="24">
      <c r="A23" s="298">
        <v>11</v>
      </c>
      <c r="B23" s="299" t="s">
        <v>490</v>
      </c>
      <c r="C23" s="177" t="s">
        <v>491</v>
      </c>
      <c r="D23" s="300">
        <v>942000</v>
      </c>
      <c r="E23" s="300" t="s">
        <v>486</v>
      </c>
      <c r="F23" s="300">
        <f t="shared" si="0"/>
        <v>942000</v>
      </c>
      <c r="G23" s="298" t="s">
        <v>460</v>
      </c>
      <c r="H23" s="177"/>
      <c r="I23" s="177"/>
    </row>
    <row r="24" spans="1:9" s="22" customFormat="1" ht="24">
      <c r="A24" s="298">
        <v>12</v>
      </c>
      <c r="B24" s="299" t="s">
        <v>492</v>
      </c>
      <c r="C24" s="177" t="s">
        <v>471</v>
      </c>
      <c r="D24" s="300">
        <v>412425</v>
      </c>
      <c r="E24" s="300" t="s">
        <v>467</v>
      </c>
      <c r="F24" s="300">
        <f t="shared" si="0"/>
        <v>412425</v>
      </c>
      <c r="G24" s="298" t="s">
        <v>460</v>
      </c>
      <c r="H24" s="177"/>
      <c r="I24" s="177"/>
    </row>
    <row r="25" spans="1:9" s="22" customFormat="1" ht="24">
      <c r="A25" s="298">
        <v>13</v>
      </c>
      <c r="B25" s="299" t="s">
        <v>493</v>
      </c>
      <c r="C25" s="177" t="s">
        <v>494</v>
      </c>
      <c r="D25" s="300">
        <v>477750</v>
      </c>
      <c r="E25" s="300" t="s">
        <v>467</v>
      </c>
      <c r="F25" s="300">
        <f t="shared" si="0"/>
        <v>477750</v>
      </c>
      <c r="G25" s="298" t="s">
        <v>460</v>
      </c>
      <c r="H25" s="177"/>
      <c r="I25" s="177"/>
    </row>
    <row r="26" spans="1:9" s="22" customFormat="1" ht="24">
      <c r="A26" s="298">
        <v>14</v>
      </c>
      <c r="B26" s="299" t="s">
        <v>495</v>
      </c>
      <c r="C26" s="177" t="s">
        <v>496</v>
      </c>
      <c r="D26" s="300">
        <v>1718000</v>
      </c>
      <c r="E26" s="300" t="s">
        <v>467</v>
      </c>
      <c r="F26" s="300">
        <f t="shared" si="0"/>
        <v>1718000</v>
      </c>
      <c r="G26" s="298" t="s">
        <v>460</v>
      </c>
      <c r="H26" s="177"/>
      <c r="I26" s="177"/>
    </row>
    <row r="27" spans="1:9" s="22" customFormat="1" ht="24">
      <c r="A27" s="298">
        <v>15</v>
      </c>
      <c r="B27" s="299"/>
      <c r="C27" s="177" t="s">
        <v>497</v>
      </c>
      <c r="D27" s="300">
        <v>330000</v>
      </c>
      <c r="E27" s="300"/>
      <c r="F27" s="300">
        <f t="shared" si="0"/>
        <v>330000</v>
      </c>
      <c r="G27" s="298" t="s">
        <v>460</v>
      </c>
      <c r="H27" s="177"/>
      <c r="I27" s="177"/>
    </row>
    <row r="28" spans="1:9" s="22" customFormat="1" ht="24">
      <c r="A28" s="298">
        <v>16</v>
      </c>
      <c r="B28" s="299" t="s">
        <v>498</v>
      </c>
      <c r="C28" s="177" t="s">
        <v>499</v>
      </c>
      <c r="D28" s="300">
        <f>4139100+1379700+3679200</f>
        <v>9198000</v>
      </c>
      <c r="E28" s="300" t="s">
        <v>486</v>
      </c>
      <c r="F28" s="300">
        <f t="shared" si="0"/>
        <v>9198000</v>
      </c>
      <c r="G28" s="298" t="s">
        <v>460</v>
      </c>
      <c r="H28" s="177"/>
      <c r="I28" s="177"/>
    </row>
    <row r="29" spans="1:9" s="22" customFormat="1" ht="24">
      <c r="A29" s="298">
        <v>17</v>
      </c>
      <c r="B29" s="299" t="s">
        <v>500</v>
      </c>
      <c r="C29" s="177" t="s">
        <v>501</v>
      </c>
      <c r="D29" s="300">
        <v>245000</v>
      </c>
      <c r="E29" s="300" t="s">
        <v>486</v>
      </c>
      <c r="F29" s="300">
        <v>245000</v>
      </c>
      <c r="G29" s="298" t="s">
        <v>460</v>
      </c>
      <c r="H29" s="177"/>
      <c r="I29" s="177"/>
    </row>
    <row r="30" spans="1:9" s="22" customFormat="1" ht="24">
      <c r="A30" s="298">
        <v>18</v>
      </c>
      <c r="B30" s="299" t="s">
        <v>502</v>
      </c>
      <c r="C30" s="177" t="s">
        <v>503</v>
      </c>
      <c r="D30" s="300">
        <v>92400</v>
      </c>
      <c r="E30" s="300" t="s">
        <v>486</v>
      </c>
      <c r="F30" s="300">
        <v>92400</v>
      </c>
      <c r="G30" s="298" t="s">
        <v>504</v>
      </c>
      <c r="H30" s="177"/>
      <c r="I30" s="177"/>
    </row>
    <row r="31" spans="1:9" s="22" customFormat="1" ht="24">
      <c r="A31" s="298">
        <v>19</v>
      </c>
      <c r="B31" s="299" t="s">
        <v>505</v>
      </c>
      <c r="C31" s="177" t="s">
        <v>501</v>
      </c>
      <c r="D31" s="300">
        <v>283000</v>
      </c>
      <c r="E31" s="300" t="s">
        <v>486</v>
      </c>
      <c r="F31" s="300">
        <v>283000</v>
      </c>
      <c r="G31" s="298" t="s">
        <v>460</v>
      </c>
      <c r="H31" s="177"/>
      <c r="I31" s="177"/>
    </row>
    <row r="32" spans="1:9" s="22" customFormat="1" ht="24">
      <c r="A32" s="298">
        <v>20</v>
      </c>
      <c r="B32" s="299" t="s">
        <v>506</v>
      </c>
      <c r="C32" s="177" t="s">
        <v>507</v>
      </c>
      <c r="D32" s="300">
        <v>97000</v>
      </c>
      <c r="E32" s="300" t="s">
        <v>486</v>
      </c>
      <c r="F32" s="300">
        <v>97000</v>
      </c>
      <c r="G32" s="298" t="s">
        <v>460</v>
      </c>
      <c r="H32" s="177"/>
      <c r="I32" s="177"/>
    </row>
    <row r="33" spans="1:9" s="22" customFormat="1" ht="24">
      <c r="A33" s="298">
        <v>21</v>
      </c>
      <c r="B33" s="299" t="s">
        <v>508</v>
      </c>
      <c r="C33" s="177" t="s">
        <v>507</v>
      </c>
      <c r="D33" s="300">
        <v>96000</v>
      </c>
      <c r="E33" s="300" t="s">
        <v>486</v>
      </c>
      <c r="F33" s="300">
        <v>96000</v>
      </c>
      <c r="G33" s="298" t="s">
        <v>460</v>
      </c>
      <c r="H33" s="177"/>
      <c r="I33" s="177"/>
    </row>
    <row r="34" spans="1:9" s="22" customFormat="1" ht="24">
      <c r="A34" s="298">
        <v>22</v>
      </c>
      <c r="B34" s="299" t="s">
        <v>509</v>
      </c>
      <c r="C34" s="177" t="s">
        <v>510</v>
      </c>
      <c r="D34" s="300">
        <v>50000</v>
      </c>
      <c r="E34" s="300" t="s">
        <v>486</v>
      </c>
      <c r="F34" s="300">
        <v>50000</v>
      </c>
      <c r="G34" s="298" t="s">
        <v>504</v>
      </c>
      <c r="H34" s="177"/>
      <c r="I34" s="177"/>
    </row>
    <row r="35" spans="1:9" s="22" customFormat="1" ht="24">
      <c r="A35" s="298">
        <v>23</v>
      </c>
      <c r="B35" s="299" t="s">
        <v>511</v>
      </c>
      <c r="C35" s="177" t="s">
        <v>497</v>
      </c>
      <c r="D35" s="300">
        <v>65000</v>
      </c>
      <c r="E35" s="300" t="s">
        <v>486</v>
      </c>
      <c r="F35" s="300">
        <v>65000</v>
      </c>
      <c r="G35" s="298" t="s">
        <v>460</v>
      </c>
      <c r="H35" s="177"/>
      <c r="I35" s="177"/>
    </row>
    <row r="36" spans="1:9" s="22" customFormat="1" ht="24">
      <c r="A36" s="298">
        <v>24</v>
      </c>
      <c r="B36" s="299" t="s">
        <v>512</v>
      </c>
      <c r="C36" s="177" t="s">
        <v>513</v>
      </c>
      <c r="D36" s="300">
        <v>54000</v>
      </c>
      <c r="E36" s="300" t="s">
        <v>486</v>
      </c>
      <c r="F36" s="300">
        <v>54000</v>
      </c>
      <c r="G36" s="298" t="s">
        <v>504</v>
      </c>
      <c r="H36" s="177"/>
      <c r="I36" s="177"/>
    </row>
    <row r="37" spans="1:9" s="22" customFormat="1" ht="24">
      <c r="A37" s="298">
        <v>25</v>
      </c>
      <c r="B37" s="299" t="s">
        <v>514</v>
      </c>
      <c r="C37" s="177" t="s">
        <v>515</v>
      </c>
      <c r="D37" s="300">
        <v>46000</v>
      </c>
      <c r="E37" s="300" t="s">
        <v>486</v>
      </c>
      <c r="F37" s="300">
        <v>46000</v>
      </c>
      <c r="G37" s="298" t="s">
        <v>504</v>
      </c>
      <c r="H37" s="177"/>
      <c r="I37" s="177"/>
    </row>
    <row r="38" spans="1:9" s="22" customFormat="1" ht="24">
      <c r="A38" s="298">
        <v>26</v>
      </c>
      <c r="B38" s="299"/>
      <c r="C38" s="177" t="s">
        <v>516</v>
      </c>
      <c r="D38" s="300">
        <v>90600</v>
      </c>
      <c r="E38" s="300" t="s">
        <v>486</v>
      </c>
      <c r="F38" s="300">
        <v>90600</v>
      </c>
      <c r="G38" s="298" t="s">
        <v>504</v>
      </c>
      <c r="H38" s="177"/>
      <c r="I38" s="177"/>
    </row>
    <row r="39" spans="1:9" s="22" customFormat="1" ht="24">
      <c r="A39" s="298">
        <v>27</v>
      </c>
      <c r="B39" s="299" t="s">
        <v>517</v>
      </c>
      <c r="C39" s="177" t="s">
        <v>518</v>
      </c>
      <c r="D39" s="300">
        <v>62000</v>
      </c>
      <c r="E39" s="300"/>
      <c r="F39" s="300">
        <v>62000</v>
      </c>
      <c r="G39" s="298" t="s">
        <v>504</v>
      </c>
      <c r="H39" s="177"/>
      <c r="I39" s="177"/>
    </row>
    <row r="40" spans="1:9" s="22" customFormat="1" ht="24">
      <c r="A40" s="298">
        <v>28</v>
      </c>
      <c r="B40" s="299"/>
      <c r="C40" s="177" t="s">
        <v>519</v>
      </c>
      <c r="D40" s="300">
        <v>92000</v>
      </c>
      <c r="E40" s="300"/>
      <c r="F40" s="300">
        <v>92000</v>
      </c>
      <c r="G40" s="298" t="s">
        <v>504</v>
      </c>
      <c r="H40" s="177"/>
      <c r="I40" s="177"/>
    </row>
    <row r="41" spans="1:9" s="22" customFormat="1" ht="24">
      <c r="A41" s="298">
        <v>29</v>
      </c>
      <c r="B41" s="299"/>
      <c r="C41" s="177" t="s">
        <v>520</v>
      </c>
      <c r="D41" s="300">
        <v>74000</v>
      </c>
      <c r="E41" s="300"/>
      <c r="F41" s="300">
        <v>74000</v>
      </c>
      <c r="G41" s="298" t="s">
        <v>504</v>
      </c>
      <c r="H41" s="177"/>
      <c r="I41" s="177"/>
    </row>
    <row r="42" spans="1:9" s="22" customFormat="1" ht="24">
      <c r="A42" s="298">
        <v>30</v>
      </c>
      <c r="B42" s="299" t="s">
        <v>521</v>
      </c>
      <c r="C42" s="177" t="s">
        <v>522</v>
      </c>
      <c r="D42" s="300">
        <v>18600</v>
      </c>
      <c r="E42" s="300"/>
      <c r="F42" s="300">
        <v>18600</v>
      </c>
      <c r="G42" s="298" t="s">
        <v>504</v>
      </c>
      <c r="H42" s="177"/>
      <c r="I42" s="177"/>
    </row>
    <row r="43" spans="1:9" s="395" customFormat="1" ht="24">
      <c r="A43" s="391"/>
      <c r="B43" s="392"/>
      <c r="C43" s="393" t="s">
        <v>516</v>
      </c>
      <c r="D43" s="394">
        <v>46000</v>
      </c>
      <c r="E43" s="394"/>
      <c r="F43" s="398">
        <v>46000</v>
      </c>
      <c r="G43" s="391"/>
      <c r="H43" s="393"/>
      <c r="I43" s="393"/>
    </row>
    <row r="44" spans="1:9" s="395" customFormat="1" ht="24">
      <c r="A44" s="391"/>
      <c r="B44" s="392"/>
      <c r="C44" s="393" t="s">
        <v>1064</v>
      </c>
      <c r="D44" s="394">
        <v>462000</v>
      </c>
      <c r="E44" s="394"/>
      <c r="F44" s="398">
        <v>462000</v>
      </c>
      <c r="G44" s="391"/>
      <c r="H44" s="393"/>
      <c r="I44" s="393"/>
    </row>
    <row r="45" spans="1:9" s="395" customFormat="1" ht="24">
      <c r="A45" s="391"/>
      <c r="B45" s="392"/>
      <c r="C45" s="393" t="s">
        <v>1065</v>
      </c>
      <c r="D45" s="394">
        <v>442000</v>
      </c>
      <c r="E45" s="394"/>
      <c r="F45" s="398">
        <v>442000</v>
      </c>
      <c r="G45" s="391"/>
      <c r="H45" s="393"/>
      <c r="I45" s="393"/>
    </row>
    <row r="46" spans="1:9" s="395" customFormat="1" ht="24">
      <c r="A46" s="391"/>
      <c r="B46" s="392"/>
      <c r="C46" s="393" t="s">
        <v>1066</v>
      </c>
      <c r="D46" s="394">
        <v>294000</v>
      </c>
      <c r="E46" s="394"/>
      <c r="F46" s="398">
        <v>142000</v>
      </c>
      <c r="G46" s="391"/>
      <c r="H46" s="393"/>
      <c r="I46" s="393"/>
    </row>
    <row r="47" spans="1:9" s="395" customFormat="1" ht="24">
      <c r="A47" s="391"/>
      <c r="B47" s="392"/>
      <c r="C47" s="393" t="s">
        <v>1067</v>
      </c>
      <c r="D47" s="394">
        <v>421000</v>
      </c>
      <c r="E47" s="394"/>
      <c r="F47" s="398">
        <v>421000</v>
      </c>
      <c r="G47" s="391"/>
      <c r="H47" s="393"/>
      <c r="I47" s="393"/>
    </row>
    <row r="48" spans="1:9" s="22" customFormat="1" ht="24">
      <c r="A48" s="298"/>
      <c r="B48" s="299"/>
      <c r="C48" s="301" t="s">
        <v>57</v>
      </c>
      <c r="D48" s="302"/>
      <c r="E48" s="302">
        <f>SUM(E12:E38)</f>
        <v>0</v>
      </c>
      <c r="F48" s="302">
        <f>SUM(F12:F47)</f>
        <v>24224955</v>
      </c>
      <c r="G48" s="298"/>
      <c r="H48" s="177"/>
      <c r="I48" s="177"/>
    </row>
    <row r="49" spans="1:9" s="22" customFormat="1" ht="24">
      <c r="A49" s="298"/>
      <c r="B49" s="368" t="s">
        <v>523</v>
      </c>
      <c r="C49" s="177"/>
      <c r="D49" s="300"/>
      <c r="E49" s="300"/>
      <c r="F49" s="300"/>
      <c r="G49" s="298"/>
      <c r="H49" s="177"/>
      <c r="I49" s="177"/>
    </row>
    <row r="50" spans="1:9" s="22" customFormat="1" ht="24">
      <c r="A50" s="298">
        <v>1</v>
      </c>
      <c r="B50" s="299" t="s">
        <v>524</v>
      </c>
      <c r="C50" s="177" t="s">
        <v>525</v>
      </c>
      <c r="D50" s="300">
        <v>31450</v>
      </c>
      <c r="E50" s="300" t="s">
        <v>526</v>
      </c>
      <c r="F50" s="300">
        <v>62900</v>
      </c>
      <c r="G50" s="298" t="s">
        <v>527</v>
      </c>
      <c r="H50" s="177"/>
      <c r="I50" s="177"/>
    </row>
    <row r="51" spans="1:9" s="22" customFormat="1" ht="24">
      <c r="A51" s="298">
        <v>2</v>
      </c>
      <c r="B51" s="299" t="s">
        <v>528</v>
      </c>
      <c r="C51" s="177" t="s">
        <v>529</v>
      </c>
      <c r="D51" s="300">
        <v>85000</v>
      </c>
      <c r="E51" s="300" t="s">
        <v>530</v>
      </c>
      <c r="F51" s="300">
        <v>85000</v>
      </c>
      <c r="G51" s="298" t="s">
        <v>460</v>
      </c>
      <c r="H51" s="177"/>
      <c r="I51" s="177"/>
    </row>
    <row r="52" spans="1:9" s="22" customFormat="1" ht="24">
      <c r="A52" s="298">
        <v>3</v>
      </c>
      <c r="B52" s="299" t="s">
        <v>531</v>
      </c>
      <c r="C52" s="177" t="s">
        <v>529</v>
      </c>
      <c r="D52" s="300"/>
      <c r="E52" s="300"/>
      <c r="F52" s="300">
        <v>8500</v>
      </c>
      <c r="G52" s="298"/>
      <c r="H52" s="177"/>
      <c r="I52" s="177"/>
    </row>
    <row r="53" spans="1:9" s="395" customFormat="1" ht="24">
      <c r="A53" s="391"/>
      <c r="B53" s="392"/>
      <c r="C53" s="393" t="s">
        <v>1063</v>
      </c>
      <c r="D53" s="394">
        <v>294000</v>
      </c>
      <c r="E53" s="394"/>
      <c r="F53" s="398">
        <v>294000</v>
      </c>
      <c r="G53" s="391"/>
      <c r="H53" s="393"/>
      <c r="I53" s="393"/>
    </row>
    <row r="54" spans="1:9" s="395" customFormat="1" ht="24">
      <c r="A54" s="391"/>
      <c r="B54" s="392"/>
      <c r="C54" s="393" t="s">
        <v>1063</v>
      </c>
      <c r="D54" s="394">
        <v>205000</v>
      </c>
      <c r="E54" s="394"/>
      <c r="F54" s="398">
        <v>205000</v>
      </c>
      <c r="G54" s="391"/>
      <c r="H54" s="393"/>
      <c r="I54" s="393"/>
    </row>
    <row r="55" spans="1:9" s="22" customFormat="1" ht="24">
      <c r="A55" s="298"/>
      <c r="B55" s="299"/>
      <c r="C55" s="301" t="s">
        <v>57</v>
      </c>
      <c r="D55" s="300"/>
      <c r="E55" s="300"/>
      <c r="F55" s="302">
        <f>SUM(F50:F54)</f>
        <v>655400</v>
      </c>
      <c r="G55" s="298"/>
      <c r="H55" s="177"/>
      <c r="I55" s="177"/>
    </row>
    <row r="56" spans="1:9" s="22" customFormat="1" ht="24">
      <c r="A56" s="298"/>
      <c r="B56" s="303" t="s">
        <v>532</v>
      </c>
      <c r="C56" s="177"/>
      <c r="D56" s="300"/>
      <c r="E56" s="300"/>
      <c r="F56" s="300"/>
      <c r="G56" s="298"/>
      <c r="H56" s="177"/>
      <c r="I56" s="177"/>
    </row>
    <row r="57" s="263" customFormat="1" ht="24">
      <c r="B57" s="263" t="s">
        <v>533</v>
      </c>
    </row>
    <row r="58" spans="1:9" s="22" customFormat="1" ht="24">
      <c r="A58" s="298">
        <v>1</v>
      </c>
      <c r="B58" s="299" t="s">
        <v>534</v>
      </c>
      <c r="C58" s="177" t="s">
        <v>535</v>
      </c>
      <c r="D58" s="300">
        <v>38000</v>
      </c>
      <c r="E58" s="300" t="s">
        <v>530</v>
      </c>
      <c r="F58" s="300">
        <v>38000</v>
      </c>
      <c r="G58" s="298" t="s">
        <v>460</v>
      </c>
      <c r="H58" s="177"/>
      <c r="I58" s="177"/>
    </row>
    <row r="59" spans="1:9" s="22" customFormat="1" ht="24">
      <c r="A59" s="298">
        <v>2</v>
      </c>
      <c r="B59" s="299" t="s">
        <v>536</v>
      </c>
      <c r="C59" s="177" t="s">
        <v>537</v>
      </c>
      <c r="D59" s="300">
        <v>46500</v>
      </c>
      <c r="E59" s="300" t="s">
        <v>538</v>
      </c>
      <c r="F59" s="300">
        <v>93000</v>
      </c>
      <c r="G59" s="298" t="s">
        <v>460</v>
      </c>
      <c r="H59" s="177"/>
      <c r="I59" s="177"/>
    </row>
    <row r="60" spans="1:9" s="22" customFormat="1" ht="24">
      <c r="A60" s="298">
        <v>3</v>
      </c>
      <c r="B60" s="299" t="s">
        <v>539</v>
      </c>
      <c r="C60" s="177" t="s">
        <v>537</v>
      </c>
      <c r="D60" s="300">
        <v>33000</v>
      </c>
      <c r="E60" s="300" t="s">
        <v>540</v>
      </c>
      <c r="F60" s="300">
        <v>99000</v>
      </c>
      <c r="G60" s="298" t="s">
        <v>489</v>
      </c>
      <c r="H60" s="177"/>
      <c r="I60" s="177"/>
    </row>
    <row r="61" spans="1:9" s="22" customFormat="1" ht="24">
      <c r="A61" s="298">
        <v>4</v>
      </c>
      <c r="B61" s="299" t="s">
        <v>541</v>
      </c>
      <c r="C61" s="177" t="s">
        <v>542</v>
      </c>
      <c r="D61" s="300">
        <v>2300</v>
      </c>
      <c r="E61" s="300" t="s">
        <v>543</v>
      </c>
      <c r="F61" s="300">
        <v>9200</v>
      </c>
      <c r="G61" s="298" t="s">
        <v>544</v>
      </c>
      <c r="H61" s="177"/>
      <c r="I61" s="177"/>
    </row>
    <row r="62" spans="1:9" s="22" customFormat="1" ht="24">
      <c r="A62" s="298">
        <v>5</v>
      </c>
      <c r="B62" s="299" t="s">
        <v>545</v>
      </c>
      <c r="C62" s="177" t="s">
        <v>546</v>
      </c>
      <c r="D62" s="300">
        <v>2600</v>
      </c>
      <c r="E62" s="300" t="s">
        <v>547</v>
      </c>
      <c r="F62" s="300">
        <v>2600</v>
      </c>
      <c r="G62" s="298" t="s">
        <v>544</v>
      </c>
      <c r="H62" s="177"/>
      <c r="I62" s="177"/>
    </row>
    <row r="63" spans="1:9" s="22" customFormat="1" ht="24">
      <c r="A63" s="298">
        <v>6</v>
      </c>
      <c r="B63" s="299" t="s">
        <v>548</v>
      </c>
      <c r="C63" s="177" t="s">
        <v>549</v>
      </c>
      <c r="D63" s="300">
        <v>3000</v>
      </c>
      <c r="E63" s="300" t="s">
        <v>480</v>
      </c>
      <c r="F63" s="300">
        <v>3000</v>
      </c>
      <c r="G63" s="298" t="s">
        <v>489</v>
      </c>
      <c r="H63" s="177"/>
      <c r="I63" s="177"/>
    </row>
    <row r="64" spans="1:9" s="22" customFormat="1" ht="24">
      <c r="A64" s="298">
        <v>7</v>
      </c>
      <c r="B64" s="299" t="s">
        <v>550</v>
      </c>
      <c r="C64" s="177" t="s">
        <v>551</v>
      </c>
      <c r="D64" s="300">
        <v>16000</v>
      </c>
      <c r="E64" s="300" t="s">
        <v>552</v>
      </c>
      <c r="F64" s="300">
        <v>48000</v>
      </c>
      <c r="G64" s="298" t="s">
        <v>460</v>
      </c>
      <c r="H64" s="177"/>
      <c r="I64" s="177"/>
    </row>
    <row r="65" spans="1:9" s="22" customFormat="1" ht="24">
      <c r="A65" s="298">
        <v>8</v>
      </c>
      <c r="B65" s="299" t="s">
        <v>553</v>
      </c>
      <c r="C65" s="177" t="s">
        <v>554</v>
      </c>
      <c r="D65" s="300">
        <v>3300</v>
      </c>
      <c r="E65" s="300" t="s">
        <v>480</v>
      </c>
      <c r="F65" s="300">
        <v>3300</v>
      </c>
      <c r="G65" s="298" t="s">
        <v>460</v>
      </c>
      <c r="H65" s="177"/>
      <c r="I65" s="177"/>
    </row>
    <row r="66" spans="1:9" s="22" customFormat="1" ht="24">
      <c r="A66" s="298">
        <v>9</v>
      </c>
      <c r="B66" s="299" t="s">
        <v>555</v>
      </c>
      <c r="C66" s="177" t="s">
        <v>542</v>
      </c>
      <c r="D66" s="300">
        <v>2600</v>
      </c>
      <c r="E66" s="300" t="s">
        <v>556</v>
      </c>
      <c r="F66" s="300">
        <v>5200</v>
      </c>
      <c r="G66" s="298" t="s">
        <v>460</v>
      </c>
      <c r="H66" s="177"/>
      <c r="I66" s="177"/>
    </row>
    <row r="67" spans="1:9" s="22" customFormat="1" ht="24">
      <c r="A67" s="298">
        <v>10</v>
      </c>
      <c r="B67" s="299" t="s">
        <v>557</v>
      </c>
      <c r="C67" s="177" t="s">
        <v>558</v>
      </c>
      <c r="D67" s="300">
        <v>1800</v>
      </c>
      <c r="E67" s="300" t="s">
        <v>556</v>
      </c>
      <c r="F67" s="300">
        <v>3600</v>
      </c>
      <c r="G67" s="298" t="s">
        <v>460</v>
      </c>
      <c r="H67" s="177"/>
      <c r="I67" s="177"/>
    </row>
    <row r="68" spans="1:9" s="22" customFormat="1" ht="24">
      <c r="A68" s="298">
        <v>11</v>
      </c>
      <c r="B68" s="299" t="s">
        <v>559</v>
      </c>
      <c r="C68" s="177" t="s">
        <v>560</v>
      </c>
      <c r="D68" s="300">
        <v>2000</v>
      </c>
      <c r="E68" s="300" t="s">
        <v>547</v>
      </c>
      <c r="F68" s="300">
        <v>2000</v>
      </c>
      <c r="G68" s="298" t="s">
        <v>460</v>
      </c>
      <c r="H68" s="177"/>
      <c r="I68" s="177"/>
    </row>
    <row r="69" spans="1:9" s="22" customFormat="1" ht="24">
      <c r="A69" s="298">
        <v>12</v>
      </c>
      <c r="B69" s="299" t="s">
        <v>561</v>
      </c>
      <c r="C69" s="177" t="s">
        <v>562</v>
      </c>
      <c r="D69" s="300">
        <v>2600</v>
      </c>
      <c r="E69" s="300" t="s">
        <v>563</v>
      </c>
      <c r="F69" s="300">
        <v>15600</v>
      </c>
      <c r="G69" s="298" t="s">
        <v>460</v>
      </c>
      <c r="H69" s="177"/>
      <c r="I69" s="177"/>
    </row>
    <row r="70" spans="1:9" s="22" customFormat="1" ht="24">
      <c r="A70" s="298">
        <v>13</v>
      </c>
      <c r="B70" s="299" t="s">
        <v>564</v>
      </c>
      <c r="C70" s="177" t="s">
        <v>565</v>
      </c>
      <c r="D70" s="300">
        <v>2000</v>
      </c>
      <c r="E70" s="300" t="s">
        <v>556</v>
      </c>
      <c r="F70" s="300">
        <v>4000</v>
      </c>
      <c r="G70" s="298" t="s">
        <v>460</v>
      </c>
      <c r="H70" s="177"/>
      <c r="I70" s="177"/>
    </row>
    <row r="71" spans="1:9" s="22" customFormat="1" ht="24">
      <c r="A71" s="298">
        <v>14</v>
      </c>
      <c r="B71" s="299" t="s">
        <v>566</v>
      </c>
      <c r="C71" s="177" t="s">
        <v>565</v>
      </c>
      <c r="D71" s="300">
        <v>2000</v>
      </c>
      <c r="E71" s="300" t="s">
        <v>567</v>
      </c>
      <c r="F71" s="300">
        <v>4000</v>
      </c>
      <c r="G71" s="298" t="s">
        <v>568</v>
      </c>
      <c r="H71" s="177"/>
      <c r="I71" s="177"/>
    </row>
    <row r="72" spans="1:9" s="22" customFormat="1" ht="24">
      <c r="A72" s="298">
        <v>15</v>
      </c>
      <c r="B72" s="299" t="s">
        <v>569</v>
      </c>
      <c r="C72" s="177" t="s">
        <v>570</v>
      </c>
      <c r="D72" s="300">
        <v>9630</v>
      </c>
      <c r="E72" s="300" t="s">
        <v>571</v>
      </c>
      <c r="F72" s="300">
        <v>48150</v>
      </c>
      <c r="G72" s="298" t="s">
        <v>460</v>
      </c>
      <c r="H72" s="177"/>
      <c r="I72" s="177"/>
    </row>
    <row r="73" spans="1:9" s="22" customFormat="1" ht="24">
      <c r="A73" s="298">
        <v>16</v>
      </c>
      <c r="B73" s="299" t="s">
        <v>572</v>
      </c>
      <c r="C73" s="177" t="s">
        <v>565</v>
      </c>
      <c r="D73" s="300">
        <v>2000</v>
      </c>
      <c r="E73" s="300" t="s">
        <v>573</v>
      </c>
      <c r="F73" s="300">
        <v>2000</v>
      </c>
      <c r="G73" s="298" t="s">
        <v>460</v>
      </c>
      <c r="H73" s="177"/>
      <c r="I73" s="177"/>
    </row>
    <row r="74" spans="1:9" s="22" customFormat="1" ht="24">
      <c r="A74" s="298">
        <v>17</v>
      </c>
      <c r="B74" s="299" t="s">
        <v>574</v>
      </c>
      <c r="C74" s="177" t="s">
        <v>565</v>
      </c>
      <c r="D74" s="300">
        <v>1950</v>
      </c>
      <c r="E74" s="300" t="s">
        <v>547</v>
      </c>
      <c r="F74" s="300">
        <v>1950</v>
      </c>
      <c r="G74" s="298" t="s">
        <v>504</v>
      </c>
      <c r="H74" s="177"/>
      <c r="I74" s="177"/>
    </row>
    <row r="75" spans="1:9" s="22" customFormat="1" ht="24">
      <c r="A75" s="298">
        <v>18</v>
      </c>
      <c r="B75" s="299" t="s">
        <v>575</v>
      </c>
      <c r="C75" s="177" t="s">
        <v>576</v>
      </c>
      <c r="D75" s="300">
        <v>5000</v>
      </c>
      <c r="E75" s="300" t="s">
        <v>577</v>
      </c>
      <c r="F75" s="300">
        <v>120000</v>
      </c>
      <c r="G75" s="298" t="s">
        <v>460</v>
      </c>
      <c r="H75" s="177"/>
      <c r="I75" s="177"/>
    </row>
    <row r="76" spans="1:9" s="22" customFormat="1" ht="24">
      <c r="A76" s="298">
        <v>19</v>
      </c>
      <c r="B76" s="299" t="s">
        <v>578</v>
      </c>
      <c r="C76" s="177" t="s">
        <v>570</v>
      </c>
      <c r="D76" s="300">
        <v>2500</v>
      </c>
      <c r="E76" s="300" t="s">
        <v>547</v>
      </c>
      <c r="F76" s="300">
        <v>2500</v>
      </c>
      <c r="G76" s="298" t="s">
        <v>489</v>
      </c>
      <c r="H76" s="177"/>
      <c r="I76" s="177"/>
    </row>
    <row r="77" spans="1:9" s="22" customFormat="1" ht="24">
      <c r="A77" s="298">
        <v>20</v>
      </c>
      <c r="B77" s="299" t="s">
        <v>579</v>
      </c>
      <c r="C77" s="177" t="s">
        <v>570</v>
      </c>
      <c r="D77" s="300">
        <v>2500</v>
      </c>
      <c r="E77" s="300" t="s">
        <v>573</v>
      </c>
      <c r="F77" s="300">
        <v>2500</v>
      </c>
      <c r="G77" s="298" t="s">
        <v>580</v>
      </c>
      <c r="H77" s="177"/>
      <c r="I77" s="177"/>
    </row>
    <row r="78" spans="1:9" s="22" customFormat="1" ht="24">
      <c r="A78" s="298">
        <v>21</v>
      </c>
      <c r="B78" s="299" t="s">
        <v>581</v>
      </c>
      <c r="C78" s="177" t="s">
        <v>565</v>
      </c>
      <c r="D78" s="300">
        <v>2000</v>
      </c>
      <c r="E78" s="300" t="s">
        <v>573</v>
      </c>
      <c r="F78" s="300">
        <v>2000</v>
      </c>
      <c r="G78" s="298" t="s">
        <v>580</v>
      </c>
      <c r="H78" s="177"/>
      <c r="I78" s="177"/>
    </row>
    <row r="79" spans="1:9" s="22" customFormat="1" ht="24">
      <c r="A79" s="298">
        <v>22</v>
      </c>
      <c r="B79" s="299" t="s">
        <v>582</v>
      </c>
      <c r="C79" s="177" t="s">
        <v>570</v>
      </c>
      <c r="D79" s="300">
        <v>2500</v>
      </c>
      <c r="E79" s="300" t="s">
        <v>547</v>
      </c>
      <c r="F79" s="300">
        <v>2500</v>
      </c>
      <c r="G79" s="298" t="s">
        <v>489</v>
      </c>
      <c r="H79" s="177"/>
      <c r="I79" s="177"/>
    </row>
    <row r="80" spans="1:9" s="22" customFormat="1" ht="24">
      <c r="A80" s="298">
        <v>23</v>
      </c>
      <c r="B80" s="299" t="s">
        <v>583</v>
      </c>
      <c r="C80" s="177" t="s">
        <v>570</v>
      </c>
      <c r="D80" s="300">
        <v>2500</v>
      </c>
      <c r="E80" s="300" t="s">
        <v>573</v>
      </c>
      <c r="F80" s="300">
        <v>2500</v>
      </c>
      <c r="G80" s="298" t="s">
        <v>544</v>
      </c>
      <c r="H80" s="177"/>
      <c r="I80" s="177"/>
    </row>
    <row r="81" spans="1:9" s="22" customFormat="1" ht="24">
      <c r="A81" s="298">
        <v>24</v>
      </c>
      <c r="B81" s="299" t="s">
        <v>584</v>
      </c>
      <c r="C81" s="177" t="s">
        <v>585</v>
      </c>
      <c r="D81" s="300">
        <v>25000</v>
      </c>
      <c r="E81" s="300" t="s">
        <v>480</v>
      </c>
      <c r="F81" s="300">
        <v>25000</v>
      </c>
      <c r="G81" s="298" t="s">
        <v>489</v>
      </c>
      <c r="H81" s="177"/>
      <c r="I81" s="177"/>
    </row>
    <row r="82" spans="1:9" s="22" customFormat="1" ht="24">
      <c r="A82" s="298">
        <v>25</v>
      </c>
      <c r="B82" s="299" t="s">
        <v>586</v>
      </c>
      <c r="C82" s="177" t="s">
        <v>570</v>
      </c>
      <c r="D82" s="300">
        <v>3800</v>
      </c>
      <c r="E82" s="300" t="s">
        <v>587</v>
      </c>
      <c r="F82" s="300">
        <v>7600</v>
      </c>
      <c r="G82" s="298" t="s">
        <v>544</v>
      </c>
      <c r="H82" s="177"/>
      <c r="I82" s="177"/>
    </row>
    <row r="83" spans="1:9" s="22" customFormat="1" ht="24">
      <c r="A83" s="298">
        <v>26</v>
      </c>
      <c r="B83" s="299" t="s">
        <v>588</v>
      </c>
      <c r="C83" s="177" t="s">
        <v>570</v>
      </c>
      <c r="D83" s="300">
        <v>3800</v>
      </c>
      <c r="E83" s="300" t="s">
        <v>480</v>
      </c>
      <c r="F83" s="300">
        <v>3800</v>
      </c>
      <c r="G83" s="298" t="s">
        <v>580</v>
      </c>
      <c r="H83" s="177"/>
      <c r="I83" s="177"/>
    </row>
    <row r="84" spans="1:9" s="22" customFormat="1" ht="24">
      <c r="A84" s="298">
        <v>27</v>
      </c>
      <c r="B84" s="299" t="s">
        <v>589</v>
      </c>
      <c r="C84" s="177" t="s">
        <v>570</v>
      </c>
      <c r="D84" s="300">
        <v>5200</v>
      </c>
      <c r="E84" s="300" t="s">
        <v>547</v>
      </c>
      <c r="F84" s="300">
        <v>5200</v>
      </c>
      <c r="G84" s="298" t="s">
        <v>489</v>
      </c>
      <c r="H84" s="177"/>
      <c r="I84" s="177"/>
    </row>
    <row r="85" spans="1:9" s="22" customFormat="1" ht="24">
      <c r="A85" s="298">
        <v>28</v>
      </c>
      <c r="B85" s="299" t="s">
        <v>590</v>
      </c>
      <c r="C85" s="177" t="s">
        <v>551</v>
      </c>
      <c r="D85" s="300">
        <v>100000</v>
      </c>
      <c r="E85" s="300" t="s">
        <v>480</v>
      </c>
      <c r="F85" s="300">
        <v>100000</v>
      </c>
      <c r="G85" s="298" t="s">
        <v>460</v>
      </c>
      <c r="H85" s="177"/>
      <c r="I85" s="177"/>
    </row>
    <row r="86" spans="1:9" s="22" customFormat="1" ht="24">
      <c r="A86" s="298">
        <v>29</v>
      </c>
      <c r="B86" s="299" t="s">
        <v>591</v>
      </c>
      <c r="C86" s="177" t="s">
        <v>565</v>
      </c>
      <c r="D86" s="300">
        <v>700</v>
      </c>
      <c r="E86" s="300" t="s">
        <v>547</v>
      </c>
      <c r="F86" s="300">
        <v>700</v>
      </c>
      <c r="G86" s="298" t="s">
        <v>460</v>
      </c>
      <c r="H86" s="177"/>
      <c r="I86" s="177"/>
    </row>
    <row r="87" spans="1:9" s="22" customFormat="1" ht="24">
      <c r="A87" s="298">
        <v>30</v>
      </c>
      <c r="B87" s="299" t="s">
        <v>592</v>
      </c>
      <c r="C87" s="177" t="s">
        <v>570</v>
      </c>
      <c r="D87" s="300">
        <v>2700</v>
      </c>
      <c r="E87" s="300" t="s">
        <v>547</v>
      </c>
      <c r="F87" s="300">
        <v>2700</v>
      </c>
      <c r="G87" s="298" t="s">
        <v>593</v>
      </c>
      <c r="H87" s="177"/>
      <c r="I87" s="177"/>
    </row>
    <row r="88" spans="1:9" s="22" customFormat="1" ht="24">
      <c r="A88" s="298">
        <v>31</v>
      </c>
      <c r="B88" s="299" t="s">
        <v>594</v>
      </c>
      <c r="C88" s="177" t="s">
        <v>595</v>
      </c>
      <c r="D88" s="300">
        <v>2800</v>
      </c>
      <c r="E88" s="300" t="s">
        <v>596</v>
      </c>
      <c r="F88" s="300">
        <v>22400</v>
      </c>
      <c r="G88" s="298" t="s">
        <v>544</v>
      </c>
      <c r="H88" s="177"/>
      <c r="I88" s="177"/>
    </row>
    <row r="89" spans="1:9" s="22" customFormat="1" ht="24">
      <c r="A89" s="298">
        <v>32</v>
      </c>
      <c r="B89" s="299" t="s">
        <v>597</v>
      </c>
      <c r="C89" s="177" t="s">
        <v>598</v>
      </c>
      <c r="D89" s="300">
        <v>5000</v>
      </c>
      <c r="E89" s="300" t="s">
        <v>596</v>
      </c>
      <c r="F89" s="300">
        <v>40000</v>
      </c>
      <c r="G89" s="298" t="s">
        <v>489</v>
      </c>
      <c r="H89" s="177"/>
      <c r="I89" s="177"/>
    </row>
    <row r="90" spans="1:9" s="22" customFormat="1" ht="24">
      <c r="A90" s="298">
        <v>33</v>
      </c>
      <c r="B90" s="299" t="s">
        <v>599</v>
      </c>
      <c r="C90" s="177" t="s">
        <v>600</v>
      </c>
      <c r="D90" s="300">
        <v>23500</v>
      </c>
      <c r="E90" s="300" t="s">
        <v>556</v>
      </c>
      <c r="F90" s="300">
        <v>47000</v>
      </c>
      <c r="G90" s="298" t="s">
        <v>460</v>
      </c>
      <c r="H90" s="177"/>
      <c r="I90" s="177"/>
    </row>
    <row r="91" spans="1:9" s="22" customFormat="1" ht="24">
      <c r="A91" s="298">
        <v>34</v>
      </c>
      <c r="B91" s="299" t="s">
        <v>601</v>
      </c>
      <c r="C91" s="177" t="s">
        <v>602</v>
      </c>
      <c r="D91" s="300">
        <v>7000</v>
      </c>
      <c r="E91" s="300" t="s">
        <v>603</v>
      </c>
      <c r="F91" s="300">
        <v>49000</v>
      </c>
      <c r="G91" s="298" t="s">
        <v>460</v>
      </c>
      <c r="H91" s="177"/>
      <c r="I91" s="177"/>
    </row>
    <row r="92" spans="1:9" s="22" customFormat="1" ht="24">
      <c r="A92" s="298">
        <v>35</v>
      </c>
      <c r="B92" s="299" t="s">
        <v>604</v>
      </c>
      <c r="C92" s="177" t="s">
        <v>605</v>
      </c>
      <c r="D92" s="300">
        <v>600</v>
      </c>
      <c r="E92" s="300" t="s">
        <v>571</v>
      </c>
      <c r="F92" s="300">
        <v>3000</v>
      </c>
      <c r="G92" s="298" t="s">
        <v>460</v>
      </c>
      <c r="H92" s="177"/>
      <c r="I92" s="177"/>
    </row>
    <row r="93" spans="1:9" s="22" customFormat="1" ht="24">
      <c r="A93" s="298">
        <v>36</v>
      </c>
      <c r="B93" s="299" t="s">
        <v>606</v>
      </c>
      <c r="C93" s="177" t="s">
        <v>607</v>
      </c>
      <c r="D93" s="300">
        <v>1200</v>
      </c>
      <c r="E93" s="300" t="s">
        <v>547</v>
      </c>
      <c r="F93" s="300">
        <v>1200</v>
      </c>
      <c r="G93" s="298" t="s">
        <v>489</v>
      </c>
      <c r="H93" s="177"/>
      <c r="I93" s="177"/>
    </row>
    <row r="94" spans="1:9" s="22" customFormat="1" ht="24">
      <c r="A94" s="298">
        <v>37</v>
      </c>
      <c r="B94" s="299" t="s">
        <v>608</v>
      </c>
      <c r="C94" s="177" t="s">
        <v>609</v>
      </c>
      <c r="D94" s="300" t="s">
        <v>610</v>
      </c>
      <c r="E94" s="300" t="s">
        <v>611</v>
      </c>
      <c r="F94" s="300">
        <v>0</v>
      </c>
      <c r="G94" s="298" t="s">
        <v>460</v>
      </c>
      <c r="H94" s="177"/>
      <c r="I94" s="177"/>
    </row>
    <row r="95" spans="1:9" s="22" customFormat="1" ht="24">
      <c r="A95" s="298">
        <v>38</v>
      </c>
      <c r="B95" s="299" t="s">
        <v>612</v>
      </c>
      <c r="C95" s="177" t="s">
        <v>613</v>
      </c>
      <c r="D95" s="300" t="s">
        <v>610</v>
      </c>
      <c r="E95" s="300" t="s">
        <v>547</v>
      </c>
      <c r="F95" s="300">
        <v>0</v>
      </c>
      <c r="G95" s="298" t="s">
        <v>460</v>
      </c>
      <c r="H95" s="177"/>
      <c r="I95" s="177"/>
    </row>
    <row r="96" spans="1:9" s="22" customFormat="1" ht="24">
      <c r="A96" s="298">
        <v>39</v>
      </c>
      <c r="B96" s="299" t="s">
        <v>614</v>
      </c>
      <c r="C96" s="177" t="s">
        <v>605</v>
      </c>
      <c r="D96" s="300" t="s">
        <v>610</v>
      </c>
      <c r="E96" s="300" t="s">
        <v>543</v>
      </c>
      <c r="F96" s="300">
        <v>0</v>
      </c>
      <c r="G96" s="298" t="s">
        <v>460</v>
      </c>
      <c r="H96" s="177"/>
      <c r="I96" s="177"/>
    </row>
    <row r="97" spans="1:9" s="22" customFormat="1" ht="24">
      <c r="A97" s="298">
        <v>40</v>
      </c>
      <c r="B97" s="299" t="s">
        <v>615</v>
      </c>
      <c r="C97" s="177" t="s">
        <v>616</v>
      </c>
      <c r="D97" s="300">
        <v>1200</v>
      </c>
      <c r="E97" s="300" t="s">
        <v>547</v>
      </c>
      <c r="F97" s="300">
        <v>1200</v>
      </c>
      <c r="G97" s="298" t="s">
        <v>460</v>
      </c>
      <c r="H97" s="177"/>
      <c r="I97" s="177"/>
    </row>
    <row r="98" spans="1:9" s="22" customFormat="1" ht="24">
      <c r="A98" s="298">
        <v>41</v>
      </c>
      <c r="B98" s="299" t="s">
        <v>617</v>
      </c>
      <c r="C98" s="177" t="s">
        <v>618</v>
      </c>
      <c r="D98" s="300">
        <v>1200</v>
      </c>
      <c r="E98" s="300" t="s">
        <v>556</v>
      </c>
      <c r="F98" s="300">
        <v>2400</v>
      </c>
      <c r="G98" s="298" t="s">
        <v>460</v>
      </c>
      <c r="H98" s="177"/>
      <c r="I98" s="177"/>
    </row>
    <row r="99" spans="1:9" s="22" customFormat="1" ht="24">
      <c r="A99" s="298">
        <v>42</v>
      </c>
      <c r="B99" s="299" t="s">
        <v>619</v>
      </c>
      <c r="C99" s="177" t="s">
        <v>620</v>
      </c>
      <c r="D99" s="300">
        <v>800</v>
      </c>
      <c r="E99" s="300" t="s">
        <v>621</v>
      </c>
      <c r="F99" s="300">
        <v>16000</v>
      </c>
      <c r="G99" s="298" t="s">
        <v>460</v>
      </c>
      <c r="H99" s="177"/>
      <c r="I99" s="177"/>
    </row>
    <row r="100" spans="1:9" s="22" customFormat="1" ht="24">
      <c r="A100" s="298">
        <v>43</v>
      </c>
      <c r="B100" s="299" t="s">
        <v>622</v>
      </c>
      <c r="C100" s="177" t="s">
        <v>623</v>
      </c>
      <c r="D100" s="300">
        <f>+F100/4</f>
        <v>5200</v>
      </c>
      <c r="E100" s="300" t="s">
        <v>543</v>
      </c>
      <c r="F100" s="300">
        <v>20800</v>
      </c>
      <c r="G100" s="298" t="s">
        <v>544</v>
      </c>
      <c r="H100" s="177"/>
      <c r="I100" s="177"/>
    </row>
    <row r="101" spans="1:9" s="22" customFormat="1" ht="24">
      <c r="A101" s="298">
        <v>44</v>
      </c>
      <c r="B101" s="299" t="s">
        <v>624</v>
      </c>
      <c r="C101" s="177" t="s">
        <v>625</v>
      </c>
      <c r="D101" s="300">
        <v>10700</v>
      </c>
      <c r="E101" s="300" t="s">
        <v>547</v>
      </c>
      <c r="F101" s="300">
        <v>10700</v>
      </c>
      <c r="G101" s="298" t="s">
        <v>460</v>
      </c>
      <c r="H101" s="177"/>
      <c r="I101" s="177"/>
    </row>
    <row r="102" spans="1:9" s="22" customFormat="1" ht="24">
      <c r="A102" s="298">
        <v>45</v>
      </c>
      <c r="B102" s="299" t="s">
        <v>626</v>
      </c>
      <c r="C102" s="177" t="s">
        <v>627</v>
      </c>
      <c r="D102" s="300">
        <v>3950</v>
      </c>
      <c r="E102" s="300" t="s">
        <v>567</v>
      </c>
      <c r="F102" s="300">
        <v>7900</v>
      </c>
      <c r="G102" s="298" t="s">
        <v>544</v>
      </c>
      <c r="H102" s="177"/>
      <c r="I102" s="177"/>
    </row>
    <row r="103" spans="1:9" s="22" customFormat="1" ht="24">
      <c r="A103" s="298">
        <v>46</v>
      </c>
      <c r="B103" s="299" t="s">
        <v>628</v>
      </c>
      <c r="C103" s="177" t="s">
        <v>620</v>
      </c>
      <c r="D103" s="300">
        <v>2100</v>
      </c>
      <c r="E103" s="300" t="s">
        <v>629</v>
      </c>
      <c r="F103" s="300">
        <v>39900</v>
      </c>
      <c r="G103" s="298" t="s">
        <v>460</v>
      </c>
      <c r="H103" s="177"/>
      <c r="I103" s="177"/>
    </row>
    <row r="104" spans="1:9" s="22" customFormat="1" ht="24">
      <c r="A104" s="298">
        <v>47</v>
      </c>
      <c r="B104" s="299" t="s">
        <v>630</v>
      </c>
      <c r="C104" s="177" t="s">
        <v>618</v>
      </c>
      <c r="D104" s="300">
        <v>1200</v>
      </c>
      <c r="E104" s="300" t="s">
        <v>547</v>
      </c>
      <c r="F104" s="300">
        <v>1200</v>
      </c>
      <c r="G104" s="298" t="s">
        <v>460</v>
      </c>
      <c r="H104" s="177"/>
      <c r="I104" s="177"/>
    </row>
    <row r="105" spans="1:9" s="22" customFormat="1" ht="24">
      <c r="A105" s="298">
        <v>48</v>
      </c>
      <c r="B105" s="299" t="s">
        <v>631</v>
      </c>
      <c r="C105" s="177" t="s">
        <v>618</v>
      </c>
      <c r="D105" s="300">
        <v>930</v>
      </c>
      <c r="E105" s="300" t="s">
        <v>547</v>
      </c>
      <c r="F105" s="300">
        <v>930</v>
      </c>
      <c r="G105" s="298" t="s">
        <v>504</v>
      </c>
      <c r="H105" s="177"/>
      <c r="I105" s="177"/>
    </row>
    <row r="106" spans="1:9" s="22" customFormat="1" ht="24">
      <c r="A106" s="298">
        <v>49</v>
      </c>
      <c r="B106" s="299" t="s">
        <v>632</v>
      </c>
      <c r="C106" s="177" t="s">
        <v>633</v>
      </c>
      <c r="D106" s="300">
        <v>1000</v>
      </c>
      <c r="E106" s="300" t="s">
        <v>547</v>
      </c>
      <c r="F106" s="300">
        <v>1000</v>
      </c>
      <c r="G106" s="298" t="s">
        <v>544</v>
      </c>
      <c r="H106" s="177"/>
      <c r="I106" s="177"/>
    </row>
    <row r="107" spans="1:9" s="22" customFormat="1" ht="24">
      <c r="A107" s="298">
        <v>50</v>
      </c>
      <c r="B107" s="299" t="s">
        <v>634</v>
      </c>
      <c r="C107" s="177" t="s">
        <v>633</v>
      </c>
      <c r="D107" s="300">
        <v>1000</v>
      </c>
      <c r="E107" s="300" t="s">
        <v>547</v>
      </c>
      <c r="F107" s="300">
        <v>1000</v>
      </c>
      <c r="G107" s="298" t="s">
        <v>489</v>
      </c>
      <c r="H107" s="177"/>
      <c r="I107" s="177"/>
    </row>
    <row r="108" spans="1:9" s="22" customFormat="1" ht="24">
      <c r="A108" s="298">
        <v>51</v>
      </c>
      <c r="B108" s="299" t="s">
        <v>635</v>
      </c>
      <c r="C108" s="177" t="s">
        <v>633</v>
      </c>
      <c r="D108" s="300">
        <v>1000</v>
      </c>
      <c r="E108" s="300" t="s">
        <v>547</v>
      </c>
      <c r="F108" s="300">
        <v>1000</v>
      </c>
      <c r="G108" s="298" t="s">
        <v>580</v>
      </c>
      <c r="H108" s="177"/>
      <c r="I108" s="177"/>
    </row>
    <row r="109" spans="1:9" s="22" customFormat="1" ht="24">
      <c r="A109" s="298">
        <v>52</v>
      </c>
      <c r="B109" s="299" t="s">
        <v>636</v>
      </c>
      <c r="C109" s="177" t="s">
        <v>618</v>
      </c>
      <c r="D109" s="300">
        <v>1200</v>
      </c>
      <c r="E109" s="300" t="s">
        <v>547</v>
      </c>
      <c r="F109" s="300">
        <v>1200</v>
      </c>
      <c r="G109" s="298" t="s">
        <v>580</v>
      </c>
      <c r="H109" s="177"/>
      <c r="I109" s="177"/>
    </row>
    <row r="110" spans="1:9" s="22" customFormat="1" ht="24">
      <c r="A110" s="298">
        <v>53</v>
      </c>
      <c r="B110" s="299" t="s">
        <v>637</v>
      </c>
      <c r="C110" s="177" t="s">
        <v>633</v>
      </c>
      <c r="D110" s="300">
        <v>1000</v>
      </c>
      <c r="E110" s="300" t="s">
        <v>556</v>
      </c>
      <c r="F110" s="300">
        <v>1000</v>
      </c>
      <c r="G110" s="298" t="s">
        <v>489</v>
      </c>
      <c r="H110" s="177"/>
      <c r="I110" s="177"/>
    </row>
    <row r="111" spans="1:9" s="22" customFormat="1" ht="24">
      <c r="A111" s="298">
        <v>54</v>
      </c>
      <c r="B111" s="299" t="s">
        <v>638</v>
      </c>
      <c r="C111" s="177" t="s">
        <v>633</v>
      </c>
      <c r="D111" s="300">
        <v>2000</v>
      </c>
      <c r="E111" s="300" t="s">
        <v>543</v>
      </c>
      <c r="F111" s="300">
        <v>8000</v>
      </c>
      <c r="G111" s="298" t="s">
        <v>544</v>
      </c>
      <c r="H111" s="177"/>
      <c r="I111" s="177"/>
    </row>
    <row r="112" spans="1:9" s="22" customFormat="1" ht="24">
      <c r="A112" s="298">
        <v>55</v>
      </c>
      <c r="B112" s="299" t="s">
        <v>639</v>
      </c>
      <c r="C112" s="177" t="s">
        <v>633</v>
      </c>
      <c r="D112" s="300">
        <v>2000</v>
      </c>
      <c r="E112" s="300" t="s">
        <v>547</v>
      </c>
      <c r="F112" s="300">
        <v>2000</v>
      </c>
      <c r="G112" s="298" t="s">
        <v>593</v>
      </c>
      <c r="H112" s="177"/>
      <c r="I112" s="177"/>
    </row>
    <row r="113" spans="1:9" s="22" customFormat="1" ht="24">
      <c r="A113" s="298">
        <v>56</v>
      </c>
      <c r="B113" s="299" t="s">
        <v>640</v>
      </c>
      <c r="C113" s="177" t="s">
        <v>633</v>
      </c>
      <c r="D113" s="300">
        <v>2000</v>
      </c>
      <c r="E113" s="300" t="s">
        <v>571</v>
      </c>
      <c r="F113" s="300">
        <v>10000</v>
      </c>
      <c r="G113" s="298" t="s">
        <v>460</v>
      </c>
      <c r="H113" s="177"/>
      <c r="I113" s="177"/>
    </row>
    <row r="114" spans="1:9" s="22" customFormat="1" ht="24">
      <c r="A114" s="298">
        <v>57</v>
      </c>
      <c r="B114" s="299" t="s">
        <v>641</v>
      </c>
      <c r="C114" s="177" t="s">
        <v>633</v>
      </c>
      <c r="D114" s="300">
        <v>2000</v>
      </c>
      <c r="E114" s="300" t="s">
        <v>642</v>
      </c>
      <c r="F114" s="300">
        <v>6000</v>
      </c>
      <c r="G114" s="298" t="s">
        <v>489</v>
      </c>
      <c r="H114" s="177"/>
      <c r="I114" s="177"/>
    </row>
    <row r="115" spans="1:9" s="22" customFormat="1" ht="24">
      <c r="A115" s="298">
        <v>58</v>
      </c>
      <c r="B115" s="299" t="s">
        <v>643</v>
      </c>
      <c r="C115" s="177" t="s">
        <v>633</v>
      </c>
      <c r="D115" s="300">
        <v>1200</v>
      </c>
      <c r="E115" s="300" t="s">
        <v>556</v>
      </c>
      <c r="F115" s="300">
        <v>2400</v>
      </c>
      <c r="G115" s="298" t="s">
        <v>544</v>
      </c>
      <c r="H115" s="177"/>
      <c r="I115" s="177"/>
    </row>
    <row r="116" spans="1:9" s="22" customFormat="1" ht="24">
      <c r="A116" s="298">
        <v>59</v>
      </c>
      <c r="B116" s="299" t="s">
        <v>644</v>
      </c>
      <c r="C116" s="177" t="s">
        <v>633</v>
      </c>
      <c r="D116" s="300">
        <v>1200</v>
      </c>
      <c r="E116" s="300" t="s">
        <v>573</v>
      </c>
      <c r="F116" s="300">
        <v>1200</v>
      </c>
      <c r="G116" s="298" t="s">
        <v>580</v>
      </c>
      <c r="H116" s="177"/>
      <c r="I116" s="177"/>
    </row>
    <row r="117" spans="1:9" s="22" customFormat="1" ht="24">
      <c r="A117" s="298">
        <v>60</v>
      </c>
      <c r="B117" s="299" t="s">
        <v>645</v>
      </c>
      <c r="C117" s="177" t="s">
        <v>633</v>
      </c>
      <c r="D117" s="300">
        <v>2500</v>
      </c>
      <c r="E117" s="300" t="s">
        <v>547</v>
      </c>
      <c r="F117" s="300">
        <v>2700</v>
      </c>
      <c r="G117" s="298" t="s">
        <v>489</v>
      </c>
      <c r="H117" s="177"/>
      <c r="I117" s="177"/>
    </row>
    <row r="118" spans="1:9" s="22" customFormat="1" ht="24">
      <c r="A118" s="298">
        <v>61</v>
      </c>
      <c r="B118" s="299" t="s">
        <v>646</v>
      </c>
      <c r="C118" s="177" t="s">
        <v>647</v>
      </c>
      <c r="D118" s="300">
        <v>60000</v>
      </c>
      <c r="E118" s="300" t="s">
        <v>480</v>
      </c>
      <c r="F118" s="300">
        <v>60000</v>
      </c>
      <c r="G118" s="298" t="s">
        <v>460</v>
      </c>
      <c r="H118" s="177"/>
      <c r="I118" s="177"/>
    </row>
    <row r="119" spans="1:9" s="22" customFormat="1" ht="24">
      <c r="A119" s="298">
        <v>62</v>
      </c>
      <c r="B119" s="299" t="s">
        <v>648</v>
      </c>
      <c r="C119" s="177" t="s">
        <v>633</v>
      </c>
      <c r="D119" s="300">
        <v>1300</v>
      </c>
      <c r="E119" s="300" t="s">
        <v>547</v>
      </c>
      <c r="F119" s="300">
        <v>1300</v>
      </c>
      <c r="G119" s="298" t="s">
        <v>593</v>
      </c>
      <c r="H119" s="177"/>
      <c r="I119" s="177"/>
    </row>
    <row r="120" spans="1:9" s="22" customFormat="1" ht="24">
      <c r="A120" s="298">
        <v>63</v>
      </c>
      <c r="B120" s="299" t="s">
        <v>649</v>
      </c>
      <c r="C120" s="177" t="s">
        <v>650</v>
      </c>
      <c r="D120" s="300">
        <v>530</v>
      </c>
      <c r="E120" s="300" t="s">
        <v>651</v>
      </c>
      <c r="F120" s="300">
        <f>530*100</f>
        <v>53000</v>
      </c>
      <c r="G120" s="298" t="s">
        <v>460</v>
      </c>
      <c r="H120" s="177"/>
      <c r="I120" s="177"/>
    </row>
    <row r="121" spans="1:9" s="22" customFormat="1" ht="24">
      <c r="A121" s="298">
        <v>64</v>
      </c>
      <c r="B121" s="299" t="s">
        <v>652</v>
      </c>
      <c r="C121" s="177" t="s">
        <v>653</v>
      </c>
      <c r="D121" s="300">
        <v>10000</v>
      </c>
      <c r="E121" s="300" t="s">
        <v>547</v>
      </c>
      <c r="F121" s="300">
        <v>10000</v>
      </c>
      <c r="G121" s="298" t="s">
        <v>460</v>
      </c>
      <c r="H121" s="177"/>
      <c r="I121" s="177"/>
    </row>
    <row r="122" spans="1:9" s="22" customFormat="1" ht="24">
      <c r="A122" s="298">
        <v>65</v>
      </c>
      <c r="B122" s="299" t="s">
        <v>654</v>
      </c>
      <c r="C122" s="177" t="s">
        <v>655</v>
      </c>
      <c r="D122" s="300">
        <v>2900</v>
      </c>
      <c r="E122" s="300" t="s">
        <v>621</v>
      </c>
      <c r="F122" s="300">
        <v>58000</v>
      </c>
      <c r="G122" s="298" t="s">
        <v>460</v>
      </c>
      <c r="H122" s="177"/>
      <c r="I122" s="177"/>
    </row>
    <row r="123" spans="1:9" s="22" customFormat="1" ht="24">
      <c r="A123" s="298">
        <v>66</v>
      </c>
      <c r="B123" s="299" t="s">
        <v>656</v>
      </c>
      <c r="C123" s="177" t="s">
        <v>657</v>
      </c>
      <c r="D123" s="300">
        <v>16000</v>
      </c>
      <c r="E123" s="300" t="s">
        <v>480</v>
      </c>
      <c r="F123" s="300">
        <v>16000</v>
      </c>
      <c r="G123" s="298" t="s">
        <v>460</v>
      </c>
      <c r="H123" s="177"/>
      <c r="I123" s="177"/>
    </row>
    <row r="124" spans="1:9" s="22" customFormat="1" ht="24">
      <c r="A124" s="298">
        <v>67</v>
      </c>
      <c r="B124" s="299" t="s">
        <v>658</v>
      </c>
      <c r="C124" s="177" t="s">
        <v>659</v>
      </c>
      <c r="D124" s="300">
        <v>190</v>
      </c>
      <c r="E124" s="300" t="s">
        <v>660</v>
      </c>
      <c r="F124" s="300">
        <v>29640</v>
      </c>
      <c r="G124" s="298"/>
      <c r="H124" s="177"/>
      <c r="I124" s="177"/>
    </row>
    <row r="125" spans="1:9" s="22" customFormat="1" ht="24">
      <c r="A125" s="298">
        <v>68</v>
      </c>
      <c r="B125" s="299" t="s">
        <v>661</v>
      </c>
      <c r="C125" s="177" t="s">
        <v>662</v>
      </c>
      <c r="D125" s="300">
        <v>3300</v>
      </c>
      <c r="E125" s="300" t="s">
        <v>467</v>
      </c>
      <c r="F125" s="300">
        <v>3300</v>
      </c>
      <c r="G125" s="298" t="s">
        <v>460</v>
      </c>
      <c r="H125" s="177"/>
      <c r="I125" s="177"/>
    </row>
    <row r="126" spans="1:9" s="22" customFormat="1" ht="24">
      <c r="A126" s="298">
        <v>69</v>
      </c>
      <c r="B126" s="299" t="s">
        <v>663</v>
      </c>
      <c r="C126" s="177" t="s">
        <v>657</v>
      </c>
      <c r="D126" s="300">
        <v>85000</v>
      </c>
      <c r="E126" s="300" t="s">
        <v>480</v>
      </c>
      <c r="F126" s="300">
        <v>85000</v>
      </c>
      <c r="G126" s="298" t="s">
        <v>460</v>
      </c>
      <c r="H126" s="177"/>
      <c r="I126" s="177"/>
    </row>
    <row r="127" spans="1:9" s="22" customFormat="1" ht="24">
      <c r="A127" s="298">
        <v>70</v>
      </c>
      <c r="B127" s="299" t="s">
        <v>664</v>
      </c>
      <c r="C127" s="177" t="s">
        <v>665</v>
      </c>
      <c r="D127" s="300">
        <v>2300</v>
      </c>
      <c r="E127" s="300" t="s">
        <v>467</v>
      </c>
      <c r="F127" s="300">
        <v>2300</v>
      </c>
      <c r="G127" s="298" t="s">
        <v>460</v>
      </c>
      <c r="H127" s="177"/>
      <c r="I127" s="177"/>
    </row>
    <row r="128" spans="1:9" s="22" customFormat="1" ht="24">
      <c r="A128" s="298">
        <v>71</v>
      </c>
      <c r="B128" s="299" t="s">
        <v>666</v>
      </c>
      <c r="C128" s="177" t="s">
        <v>667</v>
      </c>
      <c r="D128" s="300">
        <v>3300</v>
      </c>
      <c r="E128" s="300" t="s">
        <v>467</v>
      </c>
      <c r="F128" s="300">
        <v>3300</v>
      </c>
      <c r="G128" s="298" t="s">
        <v>460</v>
      </c>
      <c r="H128" s="177"/>
      <c r="I128" s="177"/>
    </row>
    <row r="129" spans="1:9" s="22" customFormat="1" ht="24">
      <c r="A129" s="298">
        <v>72</v>
      </c>
      <c r="B129" s="299" t="s">
        <v>668</v>
      </c>
      <c r="C129" s="177" t="s">
        <v>662</v>
      </c>
      <c r="D129" s="300">
        <v>3300</v>
      </c>
      <c r="E129" s="300" t="s">
        <v>467</v>
      </c>
      <c r="F129" s="300">
        <v>3300</v>
      </c>
      <c r="G129" s="298" t="s">
        <v>460</v>
      </c>
      <c r="H129" s="177"/>
      <c r="I129" s="177"/>
    </row>
    <row r="130" spans="1:9" s="22" customFormat="1" ht="24">
      <c r="A130" s="298">
        <v>73</v>
      </c>
      <c r="B130" s="299" t="s">
        <v>669</v>
      </c>
      <c r="C130" s="177" t="s">
        <v>670</v>
      </c>
      <c r="D130" s="300">
        <v>3200</v>
      </c>
      <c r="E130" s="300" t="s">
        <v>467</v>
      </c>
      <c r="F130" s="300">
        <v>3200</v>
      </c>
      <c r="G130" s="298" t="s">
        <v>460</v>
      </c>
      <c r="H130" s="177"/>
      <c r="I130" s="177"/>
    </row>
    <row r="131" spans="1:9" s="22" customFormat="1" ht="24">
      <c r="A131" s="298">
        <v>74</v>
      </c>
      <c r="B131" s="299" t="s">
        <v>671</v>
      </c>
      <c r="C131" s="177" t="s">
        <v>672</v>
      </c>
      <c r="D131" s="300">
        <v>3500</v>
      </c>
      <c r="E131" s="300" t="s">
        <v>467</v>
      </c>
      <c r="F131" s="300">
        <v>3500</v>
      </c>
      <c r="G131" s="298" t="s">
        <v>460</v>
      </c>
      <c r="H131" s="177"/>
      <c r="I131" s="177"/>
    </row>
    <row r="132" spans="1:9" s="22" customFormat="1" ht="24">
      <c r="A132" s="298">
        <v>75</v>
      </c>
      <c r="B132" s="299" t="s">
        <v>673</v>
      </c>
      <c r="C132" s="177" t="s">
        <v>674</v>
      </c>
      <c r="D132" s="300">
        <v>3200</v>
      </c>
      <c r="E132" s="300" t="s">
        <v>467</v>
      </c>
      <c r="F132" s="300">
        <v>3200</v>
      </c>
      <c r="G132" s="298" t="s">
        <v>460</v>
      </c>
      <c r="H132" s="177"/>
      <c r="I132" s="177"/>
    </row>
    <row r="133" spans="1:9" s="22" customFormat="1" ht="24">
      <c r="A133" s="298">
        <v>76</v>
      </c>
      <c r="B133" s="299" t="s">
        <v>675</v>
      </c>
      <c r="C133" s="177" t="s">
        <v>676</v>
      </c>
      <c r="D133" s="300">
        <v>2200</v>
      </c>
      <c r="E133" s="300" t="s">
        <v>467</v>
      </c>
      <c r="F133" s="300">
        <v>2200</v>
      </c>
      <c r="G133" s="298" t="s">
        <v>460</v>
      </c>
      <c r="H133" s="177"/>
      <c r="I133" s="177"/>
    </row>
    <row r="134" spans="1:9" s="22" customFormat="1" ht="24">
      <c r="A134" s="298">
        <v>77</v>
      </c>
      <c r="B134" s="299" t="s">
        <v>677</v>
      </c>
      <c r="C134" s="177" t="s">
        <v>678</v>
      </c>
      <c r="D134" s="300">
        <v>3500</v>
      </c>
      <c r="E134" s="300" t="s">
        <v>467</v>
      </c>
      <c r="F134" s="300">
        <v>3500</v>
      </c>
      <c r="G134" s="298" t="s">
        <v>460</v>
      </c>
      <c r="H134" s="177"/>
      <c r="I134" s="177"/>
    </row>
    <row r="135" spans="1:9" s="22" customFormat="1" ht="24">
      <c r="A135" s="298">
        <v>78</v>
      </c>
      <c r="B135" s="299" t="s">
        <v>679</v>
      </c>
      <c r="C135" s="177" t="s">
        <v>674</v>
      </c>
      <c r="D135" s="300">
        <v>3200</v>
      </c>
      <c r="E135" s="300" t="s">
        <v>467</v>
      </c>
      <c r="F135" s="300">
        <v>3200</v>
      </c>
      <c r="G135" s="298" t="s">
        <v>460</v>
      </c>
      <c r="H135" s="177"/>
      <c r="I135" s="177"/>
    </row>
    <row r="136" spans="1:9" s="22" customFormat="1" ht="24">
      <c r="A136" s="298">
        <v>79</v>
      </c>
      <c r="B136" s="299" t="s">
        <v>680</v>
      </c>
      <c r="C136" s="177" t="s">
        <v>676</v>
      </c>
      <c r="D136" s="300">
        <v>2200</v>
      </c>
      <c r="E136" s="300" t="s">
        <v>467</v>
      </c>
      <c r="F136" s="300">
        <v>2200</v>
      </c>
      <c r="G136" s="298" t="s">
        <v>460</v>
      </c>
      <c r="H136" s="177"/>
      <c r="I136" s="177"/>
    </row>
    <row r="137" spans="1:9" s="22" customFormat="1" ht="24">
      <c r="A137" s="298">
        <v>80</v>
      </c>
      <c r="B137" s="299" t="s">
        <v>681</v>
      </c>
      <c r="C137" s="177" t="s">
        <v>674</v>
      </c>
      <c r="D137" s="300">
        <v>2300</v>
      </c>
      <c r="E137" s="300" t="s">
        <v>540</v>
      </c>
      <c r="F137" s="300">
        <v>6900</v>
      </c>
      <c r="G137" s="298" t="s">
        <v>460</v>
      </c>
      <c r="H137" s="177"/>
      <c r="I137" s="177"/>
    </row>
    <row r="138" spans="1:9" s="22" customFormat="1" ht="24">
      <c r="A138" s="298">
        <v>81</v>
      </c>
      <c r="B138" s="299" t="s">
        <v>682</v>
      </c>
      <c r="C138" s="177" t="s">
        <v>683</v>
      </c>
      <c r="D138" s="300">
        <v>3000</v>
      </c>
      <c r="E138" s="300" t="s">
        <v>467</v>
      </c>
      <c r="F138" s="300">
        <v>3000</v>
      </c>
      <c r="G138" s="298" t="s">
        <v>460</v>
      </c>
      <c r="H138" s="177"/>
      <c r="I138" s="177"/>
    </row>
    <row r="139" spans="1:9" s="22" customFormat="1" ht="24">
      <c r="A139" s="298">
        <v>82</v>
      </c>
      <c r="B139" s="299" t="s">
        <v>684</v>
      </c>
      <c r="C139" s="177" t="s">
        <v>685</v>
      </c>
      <c r="D139" s="300">
        <v>3000</v>
      </c>
      <c r="E139" s="300" t="s">
        <v>538</v>
      </c>
      <c r="F139" s="300">
        <v>6000</v>
      </c>
      <c r="G139" s="298" t="s">
        <v>460</v>
      </c>
      <c r="H139" s="177"/>
      <c r="I139" s="177"/>
    </row>
    <row r="140" spans="1:9" s="22" customFormat="1" ht="24">
      <c r="A140" s="298">
        <v>83</v>
      </c>
      <c r="B140" s="299" t="s">
        <v>686</v>
      </c>
      <c r="C140" s="177" t="s">
        <v>687</v>
      </c>
      <c r="D140" s="300">
        <v>8100</v>
      </c>
      <c r="E140" s="300" t="s">
        <v>538</v>
      </c>
      <c r="F140" s="300">
        <v>16200</v>
      </c>
      <c r="G140" s="298" t="s">
        <v>544</v>
      </c>
      <c r="H140" s="177"/>
      <c r="I140" s="177"/>
    </row>
    <row r="141" spans="1:9" s="22" customFormat="1" ht="24">
      <c r="A141" s="298">
        <v>84</v>
      </c>
      <c r="B141" s="299" t="s">
        <v>688</v>
      </c>
      <c r="C141" s="177" t="s">
        <v>689</v>
      </c>
      <c r="D141" s="300">
        <v>14060</v>
      </c>
      <c r="E141" s="300" t="s">
        <v>467</v>
      </c>
      <c r="F141" s="300">
        <v>14060</v>
      </c>
      <c r="G141" s="298" t="s">
        <v>460</v>
      </c>
      <c r="H141" s="177"/>
      <c r="I141" s="177"/>
    </row>
    <row r="142" spans="1:9" s="22" customFormat="1" ht="24">
      <c r="A142" s="298">
        <v>85</v>
      </c>
      <c r="B142" s="299" t="s">
        <v>690</v>
      </c>
      <c r="C142" s="177" t="s">
        <v>687</v>
      </c>
      <c r="D142" s="300">
        <v>8550</v>
      </c>
      <c r="E142" s="300" t="s">
        <v>691</v>
      </c>
      <c r="F142" s="300">
        <v>34200</v>
      </c>
      <c r="G142" s="298" t="s">
        <v>460</v>
      </c>
      <c r="H142" s="177"/>
      <c r="I142" s="177"/>
    </row>
    <row r="143" spans="1:9" s="22" customFormat="1" ht="24">
      <c r="A143" s="298">
        <v>86</v>
      </c>
      <c r="B143" s="299" t="s">
        <v>692</v>
      </c>
      <c r="C143" s="177" t="s">
        <v>689</v>
      </c>
      <c r="D143" s="300">
        <v>4500</v>
      </c>
      <c r="E143" s="300" t="s">
        <v>467</v>
      </c>
      <c r="F143" s="300">
        <v>4500</v>
      </c>
      <c r="G143" s="298" t="s">
        <v>504</v>
      </c>
      <c r="H143" s="177"/>
      <c r="I143" s="177"/>
    </row>
    <row r="144" spans="1:9" s="22" customFormat="1" ht="24">
      <c r="A144" s="298">
        <v>87</v>
      </c>
      <c r="B144" s="299" t="s">
        <v>693</v>
      </c>
      <c r="C144" s="177" t="s">
        <v>694</v>
      </c>
      <c r="D144" s="300">
        <v>4916</v>
      </c>
      <c r="E144" s="300" t="s">
        <v>695</v>
      </c>
      <c r="F144" s="304">
        <v>29496</v>
      </c>
      <c r="G144" s="298" t="s">
        <v>460</v>
      </c>
      <c r="H144" s="177"/>
      <c r="I144" s="177"/>
    </row>
    <row r="145" spans="1:9" s="22" customFormat="1" ht="24">
      <c r="A145" s="298">
        <v>88</v>
      </c>
      <c r="B145" s="299" t="s">
        <v>696</v>
      </c>
      <c r="C145" s="177" t="s">
        <v>689</v>
      </c>
      <c r="D145" s="300">
        <v>4400</v>
      </c>
      <c r="E145" s="300" t="s">
        <v>467</v>
      </c>
      <c r="F145" s="300">
        <v>4400</v>
      </c>
      <c r="G145" s="298" t="s">
        <v>544</v>
      </c>
      <c r="H145" s="177"/>
      <c r="I145" s="177"/>
    </row>
    <row r="146" spans="1:9" s="22" customFormat="1" ht="24">
      <c r="A146" s="298">
        <v>89</v>
      </c>
      <c r="B146" s="299" t="s">
        <v>697</v>
      </c>
      <c r="C146" s="177" t="s">
        <v>689</v>
      </c>
      <c r="D146" s="300">
        <v>3000</v>
      </c>
      <c r="E146" s="300" t="s">
        <v>467</v>
      </c>
      <c r="F146" s="300">
        <v>3000</v>
      </c>
      <c r="G146" s="298" t="s">
        <v>489</v>
      </c>
      <c r="H146" s="177"/>
      <c r="I146" s="177"/>
    </row>
    <row r="147" spans="1:9" s="22" customFormat="1" ht="24">
      <c r="A147" s="298">
        <v>90</v>
      </c>
      <c r="B147" s="299" t="s">
        <v>698</v>
      </c>
      <c r="C147" s="177" t="s">
        <v>689</v>
      </c>
      <c r="D147" s="300">
        <v>3000</v>
      </c>
      <c r="E147" s="300" t="s">
        <v>467</v>
      </c>
      <c r="F147" s="300">
        <v>3000</v>
      </c>
      <c r="G147" s="298" t="s">
        <v>580</v>
      </c>
      <c r="H147" s="177"/>
      <c r="I147" s="177"/>
    </row>
    <row r="148" spans="1:9" s="22" customFormat="1" ht="24">
      <c r="A148" s="298">
        <v>91</v>
      </c>
      <c r="B148" s="299" t="s">
        <v>699</v>
      </c>
      <c r="C148" s="177" t="s">
        <v>689</v>
      </c>
      <c r="D148" s="300">
        <v>3000</v>
      </c>
      <c r="E148" s="300" t="s">
        <v>467</v>
      </c>
      <c r="F148" s="300">
        <v>3000</v>
      </c>
      <c r="G148" s="298" t="s">
        <v>593</v>
      </c>
      <c r="H148" s="177"/>
      <c r="I148" s="177"/>
    </row>
    <row r="149" spans="1:9" s="22" customFormat="1" ht="24">
      <c r="A149" s="298">
        <v>92</v>
      </c>
      <c r="B149" s="299" t="s">
        <v>700</v>
      </c>
      <c r="C149" s="177" t="s">
        <v>689</v>
      </c>
      <c r="D149" s="300">
        <v>4060</v>
      </c>
      <c r="E149" s="300" t="s">
        <v>701</v>
      </c>
      <c r="F149" s="300">
        <v>20300</v>
      </c>
      <c r="G149" s="298" t="s">
        <v>460</v>
      </c>
      <c r="H149" s="177"/>
      <c r="I149" s="177"/>
    </row>
    <row r="150" spans="1:9" s="22" customFormat="1" ht="24">
      <c r="A150" s="298">
        <v>93</v>
      </c>
      <c r="B150" s="299" t="s">
        <v>702</v>
      </c>
      <c r="C150" s="177" t="s">
        <v>689</v>
      </c>
      <c r="D150" s="300">
        <v>4000</v>
      </c>
      <c r="E150" s="300" t="s">
        <v>467</v>
      </c>
      <c r="F150" s="300">
        <v>4000</v>
      </c>
      <c r="G150" s="298" t="s">
        <v>544</v>
      </c>
      <c r="H150" s="177"/>
      <c r="I150" s="177"/>
    </row>
    <row r="151" spans="1:9" s="22" customFormat="1" ht="24">
      <c r="A151" s="298">
        <v>94</v>
      </c>
      <c r="B151" s="299" t="s">
        <v>703</v>
      </c>
      <c r="C151" s="177" t="s">
        <v>689</v>
      </c>
      <c r="D151" s="300">
        <v>4000</v>
      </c>
      <c r="E151" s="300" t="s">
        <v>467</v>
      </c>
      <c r="F151" s="300">
        <v>4000</v>
      </c>
      <c r="G151" s="298" t="s">
        <v>593</v>
      </c>
      <c r="H151" s="177"/>
      <c r="I151" s="177"/>
    </row>
    <row r="152" spans="1:9" s="22" customFormat="1" ht="24">
      <c r="A152" s="298">
        <v>95</v>
      </c>
      <c r="B152" s="299" t="s">
        <v>704</v>
      </c>
      <c r="C152" s="177" t="s">
        <v>689</v>
      </c>
      <c r="D152" s="300">
        <v>6000</v>
      </c>
      <c r="E152" s="300" t="s">
        <v>691</v>
      </c>
      <c r="F152" s="300">
        <v>24000</v>
      </c>
      <c r="G152" s="298" t="s">
        <v>544</v>
      </c>
      <c r="H152" s="177"/>
      <c r="I152" s="177"/>
    </row>
    <row r="153" spans="1:9" s="22" customFormat="1" ht="24">
      <c r="A153" s="298">
        <v>96</v>
      </c>
      <c r="B153" s="299" t="s">
        <v>705</v>
      </c>
      <c r="C153" s="177" t="s">
        <v>689</v>
      </c>
      <c r="D153" s="300">
        <v>5000</v>
      </c>
      <c r="E153" s="300" t="s">
        <v>540</v>
      </c>
      <c r="F153" s="300">
        <v>15000</v>
      </c>
      <c r="G153" s="298" t="s">
        <v>544</v>
      </c>
      <c r="H153" s="177"/>
      <c r="I153" s="177"/>
    </row>
    <row r="154" spans="1:9" s="22" customFormat="1" ht="24">
      <c r="A154" s="298">
        <v>97</v>
      </c>
      <c r="B154" s="299" t="s">
        <v>706</v>
      </c>
      <c r="C154" s="177" t="s">
        <v>689</v>
      </c>
      <c r="D154" s="300">
        <v>5000</v>
      </c>
      <c r="E154" s="300" t="s">
        <v>538</v>
      </c>
      <c r="F154" s="300">
        <v>10000</v>
      </c>
      <c r="G154" s="298" t="s">
        <v>489</v>
      </c>
      <c r="H154" s="177"/>
      <c r="I154" s="177"/>
    </row>
    <row r="155" spans="1:9" s="22" customFormat="1" ht="24">
      <c r="A155" s="298">
        <v>98</v>
      </c>
      <c r="B155" s="299" t="s">
        <v>707</v>
      </c>
      <c r="C155" s="177" t="s">
        <v>689</v>
      </c>
      <c r="D155" s="300">
        <v>5000</v>
      </c>
      <c r="E155" s="300" t="s">
        <v>467</v>
      </c>
      <c r="F155" s="300">
        <v>5000</v>
      </c>
      <c r="G155" s="298" t="s">
        <v>504</v>
      </c>
      <c r="H155" s="177"/>
      <c r="I155" s="177"/>
    </row>
    <row r="156" spans="1:9" s="22" customFormat="1" ht="24">
      <c r="A156" s="298">
        <v>99</v>
      </c>
      <c r="B156" s="299" t="s">
        <v>708</v>
      </c>
      <c r="C156" s="177" t="s">
        <v>689</v>
      </c>
      <c r="D156" s="300">
        <v>5000</v>
      </c>
      <c r="E156" s="300" t="s">
        <v>467</v>
      </c>
      <c r="F156" s="300">
        <v>5000</v>
      </c>
      <c r="G156" s="298" t="s">
        <v>504</v>
      </c>
      <c r="H156" s="177"/>
      <c r="I156" s="177"/>
    </row>
    <row r="157" spans="1:9" s="22" customFormat="1" ht="24">
      <c r="A157" s="298">
        <v>100</v>
      </c>
      <c r="B157" s="299" t="s">
        <v>709</v>
      </c>
      <c r="C157" s="177" t="s">
        <v>689</v>
      </c>
      <c r="D157" s="300">
        <v>5000</v>
      </c>
      <c r="E157" s="300" t="s">
        <v>540</v>
      </c>
      <c r="F157" s="300">
        <v>15000</v>
      </c>
      <c r="G157" s="298" t="s">
        <v>489</v>
      </c>
      <c r="H157" s="177"/>
      <c r="I157" s="177"/>
    </row>
    <row r="158" spans="1:9" s="22" customFormat="1" ht="24">
      <c r="A158" s="298">
        <v>101</v>
      </c>
      <c r="B158" s="299" t="s">
        <v>710</v>
      </c>
      <c r="C158" s="177" t="s">
        <v>689</v>
      </c>
      <c r="D158" s="300">
        <v>6000</v>
      </c>
      <c r="E158" s="300" t="s">
        <v>540</v>
      </c>
      <c r="F158" s="300">
        <v>18000</v>
      </c>
      <c r="G158" s="298" t="s">
        <v>544</v>
      </c>
      <c r="H158" s="177"/>
      <c r="I158" s="177"/>
    </row>
    <row r="159" spans="1:9" s="22" customFormat="1" ht="24">
      <c r="A159" s="298">
        <v>102</v>
      </c>
      <c r="B159" s="299" t="s">
        <v>711</v>
      </c>
      <c r="C159" s="177" t="s">
        <v>689</v>
      </c>
      <c r="D159" s="300">
        <v>5000</v>
      </c>
      <c r="E159" s="300" t="s">
        <v>540</v>
      </c>
      <c r="F159" s="300">
        <v>15000</v>
      </c>
      <c r="G159" s="298" t="s">
        <v>489</v>
      </c>
      <c r="H159" s="177"/>
      <c r="I159" s="177"/>
    </row>
    <row r="160" spans="1:9" s="22" customFormat="1" ht="24">
      <c r="A160" s="298">
        <v>103</v>
      </c>
      <c r="B160" s="299" t="s">
        <v>712</v>
      </c>
      <c r="C160" s="177" t="s">
        <v>689</v>
      </c>
      <c r="D160" s="300">
        <f>+'[4]รายละเอียดครุภัณฑ์ปี 57'!F13</f>
        <v>4250</v>
      </c>
      <c r="E160" s="300" t="s">
        <v>540</v>
      </c>
      <c r="F160" s="300">
        <v>14850</v>
      </c>
      <c r="G160" s="298" t="s">
        <v>544</v>
      </c>
      <c r="H160" s="177"/>
      <c r="I160" s="177"/>
    </row>
    <row r="161" spans="1:9" s="22" customFormat="1" ht="24">
      <c r="A161" s="298">
        <v>104</v>
      </c>
      <c r="B161" s="299" t="s">
        <v>958</v>
      </c>
      <c r="C161" s="177" t="s">
        <v>689</v>
      </c>
      <c r="D161" s="300">
        <v>3500</v>
      </c>
      <c r="E161" s="300" t="s">
        <v>538</v>
      </c>
      <c r="F161" s="300">
        <v>7000</v>
      </c>
      <c r="G161" s="298" t="s">
        <v>489</v>
      </c>
      <c r="H161" s="177"/>
      <c r="I161" s="177"/>
    </row>
    <row r="162" spans="1:9" s="22" customFormat="1" ht="24">
      <c r="A162" s="298">
        <v>105</v>
      </c>
      <c r="B162" s="299" t="s">
        <v>713</v>
      </c>
      <c r="C162" s="177" t="s">
        <v>714</v>
      </c>
      <c r="D162" s="300">
        <v>1500</v>
      </c>
      <c r="E162" s="300" t="s">
        <v>480</v>
      </c>
      <c r="F162" s="300">
        <v>1500</v>
      </c>
      <c r="G162" s="298" t="s">
        <v>460</v>
      </c>
      <c r="H162" s="177"/>
      <c r="I162" s="177"/>
    </row>
    <row r="163" spans="1:9" s="22" customFormat="1" ht="24">
      <c r="A163" s="298">
        <v>106</v>
      </c>
      <c r="B163" s="299" t="s">
        <v>715</v>
      </c>
      <c r="C163" s="177" t="s">
        <v>716</v>
      </c>
      <c r="D163" s="300">
        <v>1800</v>
      </c>
      <c r="E163" s="300" t="s">
        <v>480</v>
      </c>
      <c r="F163" s="300">
        <v>1800</v>
      </c>
      <c r="G163" s="298" t="s">
        <v>460</v>
      </c>
      <c r="H163" s="177"/>
      <c r="I163" s="177"/>
    </row>
    <row r="164" spans="1:9" s="22" customFormat="1" ht="24">
      <c r="A164" s="298">
        <v>107</v>
      </c>
      <c r="B164" s="299" t="s">
        <v>475</v>
      </c>
      <c r="C164" s="177" t="s">
        <v>717</v>
      </c>
      <c r="D164" s="300">
        <v>8600</v>
      </c>
      <c r="E164" s="300" t="s">
        <v>718</v>
      </c>
      <c r="F164" s="300">
        <v>8600</v>
      </c>
      <c r="G164" s="298" t="s">
        <v>544</v>
      </c>
      <c r="H164" s="177"/>
      <c r="I164" s="177"/>
    </row>
    <row r="165" spans="1:9" s="22" customFormat="1" ht="24">
      <c r="A165" s="298">
        <v>108</v>
      </c>
      <c r="B165" s="299" t="s">
        <v>719</v>
      </c>
      <c r="C165" s="177" t="s">
        <v>720</v>
      </c>
      <c r="D165" s="300">
        <v>97000</v>
      </c>
      <c r="E165" s="300" t="s">
        <v>718</v>
      </c>
      <c r="F165" s="300">
        <v>97000</v>
      </c>
      <c r="G165" s="298" t="s">
        <v>460</v>
      </c>
      <c r="H165" s="177"/>
      <c r="I165" s="177"/>
    </row>
    <row r="166" spans="1:9" s="22" customFormat="1" ht="24">
      <c r="A166" s="298">
        <v>109</v>
      </c>
      <c r="B166" s="299" t="s">
        <v>721</v>
      </c>
      <c r="C166" s="177" t="s">
        <v>720</v>
      </c>
      <c r="D166" s="300">
        <v>98000</v>
      </c>
      <c r="E166" s="300" t="s">
        <v>718</v>
      </c>
      <c r="F166" s="300">
        <v>98000</v>
      </c>
      <c r="G166" s="298" t="s">
        <v>544</v>
      </c>
      <c r="H166" s="177"/>
      <c r="I166" s="177"/>
    </row>
    <row r="167" spans="1:9" s="22" customFormat="1" ht="24">
      <c r="A167" s="298">
        <v>110</v>
      </c>
      <c r="B167" s="299" t="s">
        <v>722</v>
      </c>
      <c r="C167" s="177" t="s">
        <v>723</v>
      </c>
      <c r="D167" s="300">
        <v>50000</v>
      </c>
      <c r="E167" s="300" t="s">
        <v>718</v>
      </c>
      <c r="F167" s="300">
        <v>50000</v>
      </c>
      <c r="G167" s="298" t="s">
        <v>460</v>
      </c>
      <c r="H167" s="177"/>
      <c r="I167" s="177"/>
    </row>
    <row r="168" spans="1:9" s="22" customFormat="1" ht="24">
      <c r="A168" s="298">
        <v>111</v>
      </c>
      <c r="B168" s="299" t="s">
        <v>724</v>
      </c>
      <c r="C168" s="177" t="s">
        <v>725</v>
      </c>
      <c r="D168" s="300">
        <v>33000</v>
      </c>
      <c r="E168" s="300" t="s">
        <v>726</v>
      </c>
      <c r="F168" s="300">
        <v>66000</v>
      </c>
      <c r="G168" s="298" t="s">
        <v>460</v>
      </c>
      <c r="H168" s="177"/>
      <c r="I168" s="177"/>
    </row>
    <row r="169" spans="1:9" s="22" customFormat="1" ht="24">
      <c r="A169" s="298">
        <v>112</v>
      </c>
      <c r="B169" s="299" t="s">
        <v>727</v>
      </c>
      <c r="C169" s="177" t="s">
        <v>725</v>
      </c>
      <c r="D169" s="300">
        <v>27500</v>
      </c>
      <c r="E169" s="300" t="s">
        <v>718</v>
      </c>
      <c r="F169" s="300">
        <v>27500</v>
      </c>
      <c r="G169" s="298" t="s">
        <v>489</v>
      </c>
      <c r="H169" s="177"/>
      <c r="I169" s="177"/>
    </row>
    <row r="170" spans="1:9" s="22" customFormat="1" ht="24">
      <c r="A170" s="298">
        <v>113</v>
      </c>
      <c r="B170" s="299" t="s">
        <v>728</v>
      </c>
      <c r="C170" s="177" t="s">
        <v>725</v>
      </c>
      <c r="D170" s="300">
        <v>25000</v>
      </c>
      <c r="E170" s="300" t="s">
        <v>729</v>
      </c>
      <c r="F170" s="300">
        <v>25000</v>
      </c>
      <c r="G170" s="298" t="s">
        <v>460</v>
      </c>
      <c r="H170" s="177"/>
      <c r="I170" s="177"/>
    </row>
    <row r="171" spans="1:9" s="22" customFormat="1" ht="24">
      <c r="A171" s="298">
        <v>114</v>
      </c>
      <c r="B171" s="299" t="s">
        <v>730</v>
      </c>
      <c r="C171" s="177" t="s">
        <v>725</v>
      </c>
      <c r="D171" s="300">
        <v>33334</v>
      </c>
      <c r="E171" s="300" t="s">
        <v>731</v>
      </c>
      <c r="F171" s="300">
        <v>200000</v>
      </c>
      <c r="G171" s="298" t="s">
        <v>460</v>
      </c>
      <c r="H171" s="177"/>
      <c r="I171" s="177"/>
    </row>
    <row r="172" spans="1:9" s="22" customFormat="1" ht="24">
      <c r="A172" s="298">
        <v>115</v>
      </c>
      <c r="B172" s="299" t="s">
        <v>732</v>
      </c>
      <c r="C172" s="177" t="s">
        <v>725</v>
      </c>
      <c r="D172" s="300">
        <v>41819</v>
      </c>
      <c r="E172" s="300" t="s">
        <v>733</v>
      </c>
      <c r="F172" s="300">
        <v>460000</v>
      </c>
      <c r="G172" s="298" t="s">
        <v>460</v>
      </c>
      <c r="H172" s="177"/>
      <c r="I172" s="177"/>
    </row>
    <row r="173" spans="1:9" s="22" customFormat="1" ht="24">
      <c r="A173" s="298">
        <v>116</v>
      </c>
      <c r="B173" s="299" t="s">
        <v>734</v>
      </c>
      <c r="C173" s="177" t="s">
        <v>725</v>
      </c>
      <c r="D173" s="300">
        <f>61000/2</f>
        <v>30500</v>
      </c>
      <c r="E173" s="300" t="s">
        <v>726</v>
      </c>
      <c r="F173" s="300">
        <v>61000</v>
      </c>
      <c r="G173" s="298" t="s">
        <v>460</v>
      </c>
      <c r="H173" s="177"/>
      <c r="I173" s="177"/>
    </row>
    <row r="174" spans="1:9" s="22" customFormat="1" ht="24">
      <c r="A174" s="298">
        <v>117</v>
      </c>
      <c r="B174" s="299" t="s">
        <v>735</v>
      </c>
      <c r="C174" s="177" t="s">
        <v>725</v>
      </c>
      <c r="D174" s="365">
        <v>51750</v>
      </c>
      <c r="E174" s="300" t="s">
        <v>736</v>
      </c>
      <c r="F174" s="365">
        <v>207000</v>
      </c>
      <c r="G174" s="298" t="s">
        <v>460</v>
      </c>
      <c r="H174" s="177"/>
      <c r="I174" s="177"/>
    </row>
    <row r="175" spans="1:9" s="22" customFormat="1" ht="24">
      <c r="A175" s="298">
        <v>118</v>
      </c>
      <c r="B175" s="299" t="s">
        <v>737</v>
      </c>
      <c r="C175" s="177" t="s">
        <v>725</v>
      </c>
      <c r="D175" s="300">
        <v>44500</v>
      </c>
      <c r="E175" s="300" t="s">
        <v>718</v>
      </c>
      <c r="F175" s="300">
        <v>44500</v>
      </c>
      <c r="G175" s="298" t="s">
        <v>489</v>
      </c>
      <c r="H175" s="177"/>
      <c r="I175" s="177"/>
    </row>
    <row r="176" spans="1:9" s="22" customFormat="1" ht="24">
      <c r="A176" s="298">
        <v>119</v>
      </c>
      <c r="B176" s="299" t="s">
        <v>738</v>
      </c>
      <c r="C176" s="177" t="s">
        <v>725</v>
      </c>
      <c r="D176" s="300">
        <v>37000</v>
      </c>
      <c r="E176" s="300" t="s">
        <v>718</v>
      </c>
      <c r="F176" s="300">
        <v>37000</v>
      </c>
      <c r="G176" s="298" t="s">
        <v>460</v>
      </c>
      <c r="H176" s="177"/>
      <c r="I176" s="177"/>
    </row>
    <row r="177" spans="1:9" s="22" customFormat="1" ht="24">
      <c r="A177" s="298">
        <v>120</v>
      </c>
      <c r="B177" s="299" t="s">
        <v>739</v>
      </c>
      <c r="C177" s="177" t="s">
        <v>725</v>
      </c>
      <c r="D177" s="300">
        <v>44000</v>
      </c>
      <c r="E177" s="300" t="s">
        <v>726</v>
      </c>
      <c r="F177" s="300">
        <v>88000</v>
      </c>
      <c r="G177" s="298" t="s">
        <v>489</v>
      </c>
      <c r="H177" s="177"/>
      <c r="I177" s="177"/>
    </row>
    <row r="178" spans="1:9" s="22" customFormat="1" ht="24">
      <c r="A178" s="298">
        <v>121</v>
      </c>
      <c r="B178" s="299" t="s">
        <v>740</v>
      </c>
      <c r="C178" s="177" t="s">
        <v>725</v>
      </c>
      <c r="D178" s="300">
        <v>28000</v>
      </c>
      <c r="E178" s="300" t="s">
        <v>726</v>
      </c>
      <c r="F178" s="300">
        <v>56000</v>
      </c>
      <c r="G178" s="298" t="s">
        <v>544</v>
      </c>
      <c r="H178" s="177"/>
      <c r="I178" s="177"/>
    </row>
    <row r="179" spans="1:9" s="22" customFormat="1" ht="24">
      <c r="A179" s="298">
        <v>122</v>
      </c>
      <c r="B179" s="299" t="s">
        <v>955</v>
      </c>
      <c r="C179" s="177" t="s">
        <v>725</v>
      </c>
      <c r="D179" s="300">
        <v>26900</v>
      </c>
      <c r="E179" s="300" t="s">
        <v>718</v>
      </c>
      <c r="F179" s="300">
        <v>26900</v>
      </c>
      <c r="G179" s="298" t="s">
        <v>544</v>
      </c>
      <c r="H179" s="177"/>
      <c r="I179" s="177"/>
    </row>
    <row r="180" spans="1:9" s="22" customFormat="1" ht="24">
      <c r="A180" s="298">
        <v>123</v>
      </c>
      <c r="B180" s="299" t="s">
        <v>741</v>
      </c>
      <c r="C180" s="177" t="s">
        <v>742</v>
      </c>
      <c r="D180" s="300">
        <v>3584.5</v>
      </c>
      <c r="E180" s="300" t="s">
        <v>718</v>
      </c>
      <c r="F180" s="300">
        <v>3584.5</v>
      </c>
      <c r="G180" s="298" t="s">
        <v>460</v>
      </c>
      <c r="H180" s="177"/>
      <c r="I180" s="177"/>
    </row>
    <row r="181" spans="1:9" s="22" customFormat="1" ht="24">
      <c r="A181" s="298">
        <v>124</v>
      </c>
      <c r="B181" s="299" t="s">
        <v>743</v>
      </c>
      <c r="C181" s="177" t="s">
        <v>742</v>
      </c>
      <c r="D181" s="300">
        <v>40000</v>
      </c>
      <c r="E181" s="300" t="s">
        <v>744</v>
      </c>
      <c r="F181" s="300">
        <v>40000</v>
      </c>
      <c r="G181" s="298" t="s">
        <v>460</v>
      </c>
      <c r="H181" s="177"/>
      <c r="I181" s="177"/>
    </row>
    <row r="182" spans="1:9" s="22" customFormat="1" ht="24">
      <c r="A182" s="298">
        <v>125</v>
      </c>
      <c r="B182" s="299" t="s">
        <v>745</v>
      </c>
      <c r="C182" s="177" t="s">
        <v>746</v>
      </c>
      <c r="D182" s="300">
        <v>18000</v>
      </c>
      <c r="E182" s="300" t="s">
        <v>718</v>
      </c>
      <c r="F182" s="300">
        <v>18000</v>
      </c>
      <c r="G182" s="298" t="s">
        <v>460</v>
      </c>
      <c r="H182" s="177"/>
      <c r="I182" s="177"/>
    </row>
    <row r="183" spans="1:9" s="22" customFormat="1" ht="24">
      <c r="A183" s="298">
        <v>126</v>
      </c>
      <c r="B183" s="299" t="s">
        <v>747</v>
      </c>
      <c r="C183" s="177" t="s">
        <v>748</v>
      </c>
      <c r="D183" s="300">
        <v>15000</v>
      </c>
      <c r="E183" s="300" t="s">
        <v>749</v>
      </c>
      <c r="F183" s="300">
        <v>15000</v>
      </c>
      <c r="G183" s="298" t="s">
        <v>544</v>
      </c>
      <c r="H183" s="177"/>
      <c r="I183" s="177"/>
    </row>
    <row r="184" spans="1:9" s="22" customFormat="1" ht="24">
      <c r="A184" s="298">
        <v>127</v>
      </c>
      <c r="B184" s="305" t="s">
        <v>750</v>
      </c>
      <c r="C184" s="177" t="s">
        <v>751</v>
      </c>
      <c r="D184" s="300">
        <v>9800</v>
      </c>
      <c r="E184" s="300" t="s">
        <v>752</v>
      </c>
      <c r="F184" s="300">
        <v>9800</v>
      </c>
      <c r="G184" s="298" t="s">
        <v>460</v>
      </c>
      <c r="H184" s="177"/>
      <c r="I184" s="177"/>
    </row>
    <row r="185" spans="1:9" s="22" customFormat="1" ht="24">
      <c r="A185" s="298">
        <v>128</v>
      </c>
      <c r="B185" s="299" t="s">
        <v>753</v>
      </c>
      <c r="C185" s="177" t="s">
        <v>754</v>
      </c>
      <c r="D185" s="300">
        <v>6259</v>
      </c>
      <c r="E185" s="300" t="s">
        <v>718</v>
      </c>
      <c r="F185" s="300">
        <v>6259</v>
      </c>
      <c r="G185" s="298" t="s">
        <v>460</v>
      </c>
      <c r="H185" s="177"/>
      <c r="I185" s="177"/>
    </row>
    <row r="186" spans="1:9" s="22" customFormat="1" ht="24">
      <c r="A186" s="298">
        <v>129</v>
      </c>
      <c r="B186" s="299" t="s">
        <v>755</v>
      </c>
      <c r="C186" s="177" t="s">
        <v>754</v>
      </c>
      <c r="D186" s="300">
        <v>6150</v>
      </c>
      <c r="E186" s="300" t="s">
        <v>480</v>
      </c>
      <c r="F186" s="300">
        <v>6150</v>
      </c>
      <c r="G186" s="298" t="s">
        <v>460</v>
      </c>
      <c r="H186" s="177"/>
      <c r="I186" s="177"/>
    </row>
    <row r="187" spans="1:9" s="22" customFormat="1" ht="24">
      <c r="A187" s="298">
        <v>130</v>
      </c>
      <c r="B187" s="299" t="s">
        <v>756</v>
      </c>
      <c r="C187" s="177" t="s">
        <v>754</v>
      </c>
      <c r="D187" s="300">
        <v>70000</v>
      </c>
      <c r="E187" s="300" t="s">
        <v>480</v>
      </c>
      <c r="F187" s="300">
        <v>70000</v>
      </c>
      <c r="G187" s="298" t="s">
        <v>460</v>
      </c>
      <c r="H187" s="177"/>
      <c r="I187" s="177"/>
    </row>
    <row r="188" spans="1:9" s="22" customFormat="1" ht="24">
      <c r="A188" s="298">
        <v>131</v>
      </c>
      <c r="B188" s="299" t="s">
        <v>757</v>
      </c>
      <c r="C188" s="177" t="s">
        <v>754</v>
      </c>
      <c r="D188" s="300">
        <v>20000</v>
      </c>
      <c r="E188" s="300" t="s">
        <v>480</v>
      </c>
      <c r="F188" s="300">
        <f>+D188</f>
        <v>20000</v>
      </c>
      <c r="G188" s="298" t="s">
        <v>460</v>
      </c>
      <c r="H188" s="177"/>
      <c r="I188" s="177"/>
    </row>
    <row r="189" spans="1:9" s="22" customFormat="1" ht="24">
      <c r="A189" s="298">
        <v>132</v>
      </c>
      <c r="B189" s="299" t="s">
        <v>758</v>
      </c>
      <c r="C189" s="177" t="s">
        <v>754</v>
      </c>
      <c r="D189" s="300">
        <v>5000</v>
      </c>
      <c r="E189" s="300" t="s">
        <v>480</v>
      </c>
      <c r="F189" s="300">
        <f>+D189</f>
        <v>5000</v>
      </c>
      <c r="G189" s="298" t="s">
        <v>460</v>
      </c>
      <c r="H189" s="177"/>
      <c r="I189" s="177"/>
    </row>
    <row r="190" spans="1:9" s="22" customFormat="1" ht="24">
      <c r="A190" s="298">
        <v>133</v>
      </c>
      <c r="B190" s="299" t="s">
        <v>759</v>
      </c>
      <c r="C190" s="177" t="s">
        <v>760</v>
      </c>
      <c r="D190" s="300">
        <v>100000</v>
      </c>
      <c r="E190" s="300" t="s">
        <v>480</v>
      </c>
      <c r="F190" s="300">
        <v>100000</v>
      </c>
      <c r="G190" s="298" t="s">
        <v>460</v>
      </c>
      <c r="H190" s="177"/>
      <c r="I190" s="177"/>
    </row>
    <row r="191" spans="1:9" s="22" customFormat="1" ht="24">
      <c r="A191" s="298">
        <v>134</v>
      </c>
      <c r="B191" s="299" t="s">
        <v>761</v>
      </c>
      <c r="C191" s="177" t="s">
        <v>762</v>
      </c>
      <c r="D191" s="300">
        <v>3500</v>
      </c>
      <c r="E191" s="300" t="s">
        <v>556</v>
      </c>
      <c r="F191" s="300">
        <v>7000</v>
      </c>
      <c r="G191" s="298" t="s">
        <v>460</v>
      </c>
      <c r="H191" s="177"/>
      <c r="I191" s="177"/>
    </row>
    <row r="192" spans="1:9" s="22" customFormat="1" ht="24">
      <c r="A192" s="298">
        <v>135</v>
      </c>
      <c r="B192" s="299" t="s">
        <v>763</v>
      </c>
      <c r="C192" s="177" t="s">
        <v>764</v>
      </c>
      <c r="D192" s="300">
        <v>3300</v>
      </c>
      <c r="E192" s="300" t="s">
        <v>480</v>
      </c>
      <c r="F192" s="300">
        <v>3300</v>
      </c>
      <c r="G192" s="298" t="s">
        <v>544</v>
      </c>
      <c r="H192" s="177"/>
      <c r="I192" s="177"/>
    </row>
    <row r="193" spans="1:9" s="22" customFormat="1" ht="24">
      <c r="A193" s="298">
        <v>136</v>
      </c>
      <c r="B193" s="299" t="s">
        <v>765</v>
      </c>
      <c r="C193" s="177" t="s">
        <v>766</v>
      </c>
      <c r="D193" s="300">
        <v>11000</v>
      </c>
      <c r="E193" s="300" t="s">
        <v>467</v>
      </c>
      <c r="F193" s="300">
        <v>11000</v>
      </c>
      <c r="G193" s="298" t="s">
        <v>544</v>
      </c>
      <c r="H193" s="177"/>
      <c r="I193" s="177"/>
    </row>
    <row r="194" spans="1:9" s="22" customFormat="1" ht="24">
      <c r="A194" s="298">
        <v>137</v>
      </c>
      <c r="B194" s="299" t="s">
        <v>767</v>
      </c>
      <c r="C194" s="177" t="s">
        <v>768</v>
      </c>
      <c r="D194" s="300">
        <v>23000</v>
      </c>
      <c r="E194" s="300" t="s">
        <v>642</v>
      </c>
      <c r="F194" s="300">
        <v>69000</v>
      </c>
      <c r="G194" s="298" t="s">
        <v>489</v>
      </c>
      <c r="H194" s="177"/>
      <c r="I194" s="177"/>
    </row>
    <row r="195" spans="1:9" s="112" customFormat="1" ht="24">
      <c r="A195" s="301"/>
      <c r="B195" s="303"/>
      <c r="C195" s="368"/>
      <c r="D195" s="302"/>
      <c r="E195" s="302"/>
      <c r="F195" s="302">
        <f>SUM(F58:F194)</f>
        <v>3531669.5</v>
      </c>
      <c r="G195" s="301"/>
      <c r="H195" s="368"/>
      <c r="I195" s="368"/>
    </row>
    <row r="196" spans="1:9" ht="24">
      <c r="A196" s="257"/>
      <c r="B196" s="254" t="s">
        <v>769</v>
      </c>
      <c r="C196" s="257"/>
      <c r="D196" s="257"/>
      <c r="E196" s="257"/>
      <c r="F196" s="257"/>
      <c r="G196" s="257"/>
      <c r="H196" s="257"/>
      <c r="I196" s="257"/>
    </row>
    <row r="197" spans="1:9" ht="24">
      <c r="A197" s="298">
        <v>1</v>
      </c>
      <c r="B197" s="299" t="s">
        <v>770</v>
      </c>
      <c r="C197" s="177" t="s">
        <v>771</v>
      </c>
      <c r="D197" s="300">
        <v>99600</v>
      </c>
      <c r="E197" s="300" t="s">
        <v>480</v>
      </c>
      <c r="F197" s="300">
        <v>99600</v>
      </c>
      <c r="G197" s="298" t="s">
        <v>504</v>
      </c>
      <c r="H197" s="177"/>
      <c r="I197" s="177"/>
    </row>
    <row r="198" spans="1:9" ht="24">
      <c r="A198" s="298">
        <v>2</v>
      </c>
      <c r="B198" s="299" t="s">
        <v>772</v>
      </c>
      <c r="C198" s="177" t="s">
        <v>771</v>
      </c>
      <c r="D198" s="300">
        <v>99000</v>
      </c>
      <c r="E198" s="300" t="s">
        <v>480</v>
      </c>
      <c r="F198" s="300">
        <v>99000</v>
      </c>
      <c r="G198" s="298" t="s">
        <v>504</v>
      </c>
      <c r="H198" s="177"/>
      <c r="I198" s="177"/>
    </row>
    <row r="199" spans="1:9" ht="24">
      <c r="A199" s="298">
        <v>3</v>
      </c>
      <c r="B199" s="299" t="s">
        <v>773</v>
      </c>
      <c r="C199" s="306" t="s">
        <v>774</v>
      </c>
      <c r="D199" s="300">
        <v>16519</v>
      </c>
      <c r="E199" s="300" t="s">
        <v>587</v>
      </c>
      <c r="F199" s="300">
        <v>33038</v>
      </c>
      <c r="G199" s="298" t="s">
        <v>504</v>
      </c>
      <c r="H199" s="177"/>
      <c r="I199" s="177"/>
    </row>
    <row r="200" spans="1:9" ht="24">
      <c r="A200" s="298">
        <v>4</v>
      </c>
      <c r="B200" s="299" t="s">
        <v>775</v>
      </c>
      <c r="C200" s="306" t="s">
        <v>776</v>
      </c>
      <c r="D200" s="300">
        <v>1269</v>
      </c>
      <c r="E200" s="300" t="s">
        <v>480</v>
      </c>
      <c r="F200" s="300">
        <v>1269</v>
      </c>
      <c r="G200" s="298" t="s">
        <v>504</v>
      </c>
      <c r="H200" s="177"/>
      <c r="I200" s="177"/>
    </row>
    <row r="201" spans="1:9" ht="24">
      <c r="A201" s="298">
        <v>5</v>
      </c>
      <c r="B201" s="299" t="s">
        <v>777</v>
      </c>
      <c r="C201" s="306" t="s">
        <v>778</v>
      </c>
      <c r="D201" s="300">
        <v>14749</v>
      </c>
      <c r="E201" s="300" t="s">
        <v>480</v>
      </c>
      <c r="F201" s="300">
        <v>14749</v>
      </c>
      <c r="G201" s="298" t="s">
        <v>504</v>
      </c>
      <c r="H201" s="177"/>
      <c r="I201" s="177"/>
    </row>
    <row r="202" spans="1:9" ht="24">
      <c r="A202" s="298">
        <v>6</v>
      </c>
      <c r="B202" s="299" t="s">
        <v>779</v>
      </c>
      <c r="C202" s="306" t="s">
        <v>780</v>
      </c>
      <c r="D202" s="300">
        <v>5841</v>
      </c>
      <c r="E202" s="300" t="s">
        <v>587</v>
      </c>
      <c r="F202" s="300">
        <v>11682</v>
      </c>
      <c r="G202" s="298" t="s">
        <v>504</v>
      </c>
      <c r="H202" s="177"/>
      <c r="I202" s="177"/>
    </row>
    <row r="203" spans="1:9" ht="24">
      <c r="A203" s="298">
        <v>7</v>
      </c>
      <c r="B203" s="299" t="s">
        <v>781</v>
      </c>
      <c r="C203" s="306" t="s">
        <v>782</v>
      </c>
      <c r="D203" s="300">
        <v>102960</v>
      </c>
      <c r="E203" s="300" t="s">
        <v>480</v>
      </c>
      <c r="F203" s="300">
        <v>102960</v>
      </c>
      <c r="G203" s="298" t="s">
        <v>504</v>
      </c>
      <c r="H203" s="177"/>
      <c r="I203" s="177"/>
    </row>
    <row r="204" spans="1:9" ht="24">
      <c r="A204" s="298">
        <v>8</v>
      </c>
      <c r="B204" s="299" t="s">
        <v>783</v>
      </c>
      <c r="C204" s="306" t="s">
        <v>784</v>
      </c>
      <c r="D204" s="300">
        <v>5000</v>
      </c>
      <c r="E204" s="300" t="s">
        <v>480</v>
      </c>
      <c r="F204" s="300">
        <v>5000</v>
      </c>
      <c r="G204" s="298" t="s">
        <v>504</v>
      </c>
      <c r="H204" s="177"/>
      <c r="I204" s="177"/>
    </row>
    <row r="205" spans="1:9" ht="24">
      <c r="A205" s="298">
        <v>9</v>
      </c>
      <c r="B205" s="299" t="s">
        <v>785</v>
      </c>
      <c r="C205" s="306" t="s">
        <v>786</v>
      </c>
      <c r="D205" s="300">
        <v>21600</v>
      </c>
      <c r="E205" s="300" t="s">
        <v>480</v>
      </c>
      <c r="F205" s="300">
        <v>21600</v>
      </c>
      <c r="G205" s="298" t="s">
        <v>504</v>
      </c>
      <c r="H205" s="177"/>
      <c r="I205" s="177"/>
    </row>
    <row r="206" spans="1:9" ht="24">
      <c r="A206" s="298">
        <v>10</v>
      </c>
      <c r="B206" s="299" t="s">
        <v>787</v>
      </c>
      <c r="C206" s="306" t="s">
        <v>788</v>
      </c>
      <c r="D206" s="300">
        <v>10800</v>
      </c>
      <c r="E206" s="300" t="s">
        <v>480</v>
      </c>
      <c r="F206" s="300">
        <v>10800</v>
      </c>
      <c r="G206" s="298" t="s">
        <v>504</v>
      </c>
      <c r="H206" s="177"/>
      <c r="I206" s="177"/>
    </row>
    <row r="207" spans="1:9" ht="24">
      <c r="A207" s="298">
        <v>11</v>
      </c>
      <c r="B207" s="299" t="s">
        <v>789</v>
      </c>
      <c r="C207" s="306" t="s">
        <v>790</v>
      </c>
      <c r="D207" s="300">
        <v>38250</v>
      </c>
      <c r="E207" s="300" t="s">
        <v>480</v>
      </c>
      <c r="F207" s="300">
        <v>38250</v>
      </c>
      <c r="G207" s="298" t="s">
        <v>504</v>
      </c>
      <c r="H207" s="177"/>
      <c r="I207" s="177"/>
    </row>
    <row r="208" spans="1:9" s="397" customFormat="1" ht="24">
      <c r="A208" s="391"/>
      <c r="B208" s="392"/>
      <c r="C208" s="396" t="s">
        <v>1068</v>
      </c>
      <c r="D208" s="394">
        <v>25600</v>
      </c>
      <c r="E208" s="394"/>
      <c r="F208" s="394">
        <v>25600</v>
      </c>
      <c r="G208" s="391"/>
      <c r="H208" s="393"/>
      <c r="I208" s="393"/>
    </row>
    <row r="209" spans="1:9" ht="24">
      <c r="A209" s="298"/>
      <c r="B209" s="299"/>
      <c r="C209" s="301"/>
      <c r="D209" s="302" t="s">
        <v>57</v>
      </c>
      <c r="E209" s="300"/>
      <c r="F209" s="302">
        <f>SUM(F197:F208)</f>
        <v>463548</v>
      </c>
      <c r="G209" s="298"/>
      <c r="H209" s="177"/>
      <c r="I209" s="177"/>
    </row>
    <row r="210" ht="24">
      <c r="B210" s="263" t="s">
        <v>791</v>
      </c>
    </row>
    <row r="211" spans="1:9" ht="24">
      <c r="A211" s="298">
        <v>1</v>
      </c>
      <c r="B211" s="299" t="s">
        <v>457</v>
      </c>
      <c r="C211" s="177" t="s">
        <v>792</v>
      </c>
      <c r="D211" s="300">
        <v>530000</v>
      </c>
      <c r="E211" s="300" t="s">
        <v>793</v>
      </c>
      <c r="F211" s="300">
        <v>530000</v>
      </c>
      <c r="G211" s="298" t="s">
        <v>460</v>
      </c>
      <c r="H211" s="177"/>
      <c r="I211" s="177"/>
    </row>
    <row r="212" spans="1:9" ht="24">
      <c r="A212" s="298"/>
      <c r="B212" s="299"/>
      <c r="C212" s="177" t="s">
        <v>794</v>
      </c>
      <c r="D212" s="300">
        <v>18000</v>
      </c>
      <c r="E212" s="300" t="s">
        <v>795</v>
      </c>
      <c r="F212" s="300">
        <v>18000</v>
      </c>
      <c r="G212" s="298" t="s">
        <v>460</v>
      </c>
      <c r="H212" s="177"/>
      <c r="I212" s="177"/>
    </row>
    <row r="213" spans="1:9" ht="24">
      <c r="A213" s="298">
        <v>2</v>
      </c>
      <c r="B213" s="299" t="s">
        <v>796</v>
      </c>
      <c r="C213" s="177" t="s">
        <v>797</v>
      </c>
      <c r="D213" s="300">
        <v>2850000</v>
      </c>
      <c r="E213" s="300" t="s">
        <v>793</v>
      </c>
      <c r="F213" s="300">
        <v>2850000</v>
      </c>
      <c r="G213" s="298" t="s">
        <v>460</v>
      </c>
      <c r="H213" s="177"/>
      <c r="I213" s="177"/>
    </row>
    <row r="214" spans="1:9" ht="24">
      <c r="A214" s="298">
        <v>3</v>
      </c>
      <c r="B214" s="299" t="s">
        <v>798</v>
      </c>
      <c r="C214" s="177" t="s">
        <v>792</v>
      </c>
      <c r="D214" s="300">
        <v>799000</v>
      </c>
      <c r="E214" s="300" t="s">
        <v>793</v>
      </c>
      <c r="F214" s="300">
        <v>799000</v>
      </c>
      <c r="G214" s="298" t="s">
        <v>489</v>
      </c>
      <c r="H214" s="177"/>
      <c r="I214" s="177"/>
    </row>
    <row r="215" spans="1:9" ht="24">
      <c r="A215" s="298">
        <v>4</v>
      </c>
      <c r="B215" s="299" t="s">
        <v>799</v>
      </c>
      <c r="C215" s="177" t="s">
        <v>800</v>
      </c>
      <c r="D215" s="300">
        <v>1997000</v>
      </c>
      <c r="E215" s="300" t="s">
        <v>793</v>
      </c>
      <c r="F215" s="300">
        <v>1997000</v>
      </c>
      <c r="G215" s="298" t="s">
        <v>580</v>
      </c>
      <c r="H215" s="177"/>
      <c r="I215" s="177"/>
    </row>
    <row r="216" spans="1:9" ht="24">
      <c r="A216" s="298">
        <v>5</v>
      </c>
      <c r="B216" s="299" t="s">
        <v>801</v>
      </c>
      <c r="C216" s="177" t="s">
        <v>792</v>
      </c>
      <c r="D216" s="300">
        <v>790000</v>
      </c>
      <c r="E216" s="300" t="s">
        <v>793</v>
      </c>
      <c r="F216" s="300">
        <v>790000</v>
      </c>
      <c r="G216" s="298" t="s">
        <v>544</v>
      </c>
      <c r="H216" s="177"/>
      <c r="I216" s="177"/>
    </row>
    <row r="217" spans="1:9" ht="24">
      <c r="A217" s="298">
        <v>6</v>
      </c>
      <c r="B217" s="299" t="s">
        <v>1062</v>
      </c>
      <c r="C217" s="177" t="s">
        <v>1061</v>
      </c>
      <c r="D217" s="300">
        <v>2</v>
      </c>
      <c r="E217" s="300" t="s">
        <v>1057</v>
      </c>
      <c r="F217" s="300">
        <v>2</v>
      </c>
      <c r="G217" s="298" t="s">
        <v>504</v>
      </c>
      <c r="H217" s="177"/>
      <c r="I217" s="177"/>
    </row>
    <row r="218" spans="1:9" ht="24">
      <c r="A218" s="298"/>
      <c r="B218" s="299"/>
      <c r="C218" s="301" t="s">
        <v>57</v>
      </c>
      <c r="D218" s="300"/>
      <c r="E218" s="300"/>
      <c r="F218" s="302">
        <f>SUM(F211:F217)</f>
        <v>6984002</v>
      </c>
      <c r="G218" s="298"/>
      <c r="H218" s="177"/>
      <c r="I218" s="177"/>
    </row>
    <row r="219" ht="24">
      <c r="B219" s="263" t="s">
        <v>802</v>
      </c>
    </row>
    <row r="220" spans="1:9" ht="24">
      <c r="A220" s="298">
        <v>1</v>
      </c>
      <c r="B220" s="299" t="s">
        <v>803</v>
      </c>
      <c r="C220" s="177" t="s">
        <v>804</v>
      </c>
      <c r="D220" s="300">
        <v>11575</v>
      </c>
      <c r="E220" s="300" t="s">
        <v>805</v>
      </c>
      <c r="F220" s="300">
        <v>11575</v>
      </c>
      <c r="G220" s="298" t="s">
        <v>460</v>
      </c>
      <c r="H220" s="177"/>
      <c r="I220" s="177"/>
    </row>
    <row r="221" spans="1:9" ht="24">
      <c r="A221" s="298">
        <v>2</v>
      </c>
      <c r="B221" s="299" t="s">
        <v>806</v>
      </c>
      <c r="C221" s="177" t="s">
        <v>807</v>
      </c>
      <c r="D221" s="300">
        <v>50000</v>
      </c>
      <c r="E221" s="300"/>
      <c r="F221" s="300">
        <v>50000</v>
      </c>
      <c r="G221" s="298" t="s">
        <v>460</v>
      </c>
      <c r="H221" s="177"/>
      <c r="I221" s="177"/>
    </row>
    <row r="222" spans="1:9" ht="24">
      <c r="A222" s="298">
        <v>3</v>
      </c>
      <c r="B222" s="299" t="s">
        <v>808</v>
      </c>
      <c r="C222" s="177" t="s">
        <v>809</v>
      </c>
      <c r="D222" s="300">
        <v>22500</v>
      </c>
      <c r="E222" s="300"/>
      <c r="F222" s="300">
        <v>22500</v>
      </c>
      <c r="G222" s="298" t="s">
        <v>460</v>
      </c>
      <c r="H222" s="177"/>
      <c r="I222" s="177"/>
    </row>
    <row r="223" spans="1:9" ht="24">
      <c r="A223" s="298">
        <v>4</v>
      </c>
      <c r="B223" s="299" t="s">
        <v>810</v>
      </c>
      <c r="C223" s="177" t="s">
        <v>811</v>
      </c>
      <c r="D223" s="300">
        <v>25000</v>
      </c>
      <c r="E223" s="300"/>
      <c r="F223" s="300">
        <v>25000</v>
      </c>
      <c r="G223" s="298" t="s">
        <v>460</v>
      </c>
      <c r="H223" s="177"/>
      <c r="I223" s="177"/>
    </row>
    <row r="224" spans="1:9" ht="24">
      <c r="A224" s="298">
        <v>5</v>
      </c>
      <c r="B224" s="299" t="s">
        <v>812</v>
      </c>
      <c r="C224" s="177" t="s">
        <v>813</v>
      </c>
      <c r="D224" s="300"/>
      <c r="E224" s="300"/>
      <c r="F224" s="300">
        <v>10200</v>
      </c>
      <c r="G224" s="298" t="s">
        <v>489</v>
      </c>
      <c r="H224" s="177"/>
      <c r="I224" s="177"/>
    </row>
    <row r="225" spans="1:9" s="22" customFormat="1" ht="24">
      <c r="A225" s="298">
        <v>6</v>
      </c>
      <c r="B225" s="299" t="s">
        <v>814</v>
      </c>
      <c r="C225" s="177" t="s">
        <v>815</v>
      </c>
      <c r="D225" s="300">
        <v>50000</v>
      </c>
      <c r="E225" s="300" t="s">
        <v>718</v>
      </c>
      <c r="F225" s="300">
        <v>50000</v>
      </c>
      <c r="G225" s="298" t="s">
        <v>460</v>
      </c>
      <c r="H225" s="177"/>
      <c r="I225" s="177"/>
    </row>
    <row r="226" spans="1:9" s="22" customFormat="1" ht="24">
      <c r="A226" s="298">
        <v>7</v>
      </c>
      <c r="B226" s="299" t="s">
        <v>816</v>
      </c>
      <c r="C226" s="177" t="s">
        <v>815</v>
      </c>
      <c r="D226" s="300">
        <v>60000</v>
      </c>
      <c r="E226" s="300" t="s">
        <v>718</v>
      </c>
      <c r="F226" s="300">
        <v>60000</v>
      </c>
      <c r="G226" s="298" t="s">
        <v>460</v>
      </c>
      <c r="H226" s="177"/>
      <c r="I226" s="177"/>
    </row>
    <row r="227" spans="1:9" s="22" customFormat="1" ht="24">
      <c r="A227" s="298">
        <v>8</v>
      </c>
      <c r="B227" s="299" t="s">
        <v>817</v>
      </c>
      <c r="C227" s="177" t="s">
        <v>818</v>
      </c>
      <c r="D227" s="300">
        <v>75000</v>
      </c>
      <c r="E227" s="300" t="s">
        <v>729</v>
      </c>
      <c r="F227" s="300">
        <v>75000</v>
      </c>
      <c r="G227" s="298" t="s">
        <v>460</v>
      </c>
      <c r="H227" s="177"/>
      <c r="I227" s="177"/>
    </row>
    <row r="228" spans="1:9" s="22" customFormat="1" ht="24">
      <c r="A228" s="298">
        <v>9</v>
      </c>
      <c r="B228" s="299" t="s">
        <v>819</v>
      </c>
      <c r="C228" s="177" t="s">
        <v>815</v>
      </c>
      <c r="D228" s="300">
        <v>78000</v>
      </c>
      <c r="E228" s="300" t="s">
        <v>718</v>
      </c>
      <c r="F228" s="300">
        <v>78000</v>
      </c>
      <c r="G228" s="298" t="s">
        <v>580</v>
      </c>
      <c r="H228" s="177"/>
      <c r="I228" s="177"/>
    </row>
    <row r="229" spans="1:9" s="22" customFormat="1" ht="24">
      <c r="A229" s="298">
        <v>10</v>
      </c>
      <c r="B229" s="307" t="s">
        <v>820</v>
      </c>
      <c r="C229" s="308" t="s">
        <v>815</v>
      </c>
      <c r="D229" s="309">
        <v>90000</v>
      </c>
      <c r="E229" s="309" t="s">
        <v>718</v>
      </c>
      <c r="F229" s="300">
        <v>90000</v>
      </c>
      <c r="G229" s="310" t="s">
        <v>580</v>
      </c>
      <c r="H229" s="177"/>
      <c r="I229" s="308"/>
    </row>
    <row r="230" spans="1:9" s="22" customFormat="1" ht="24">
      <c r="A230" s="298">
        <v>11</v>
      </c>
      <c r="B230" s="307" t="s">
        <v>821</v>
      </c>
      <c r="C230" s="308" t="s">
        <v>815</v>
      </c>
      <c r="D230" s="309">
        <v>99000</v>
      </c>
      <c r="E230" s="309" t="s">
        <v>718</v>
      </c>
      <c r="F230" s="300">
        <v>99000</v>
      </c>
      <c r="G230" s="310" t="s">
        <v>580</v>
      </c>
      <c r="H230" s="177"/>
      <c r="I230" s="308"/>
    </row>
    <row r="231" spans="1:9" s="22" customFormat="1" ht="24">
      <c r="A231" s="298">
        <v>12</v>
      </c>
      <c r="B231" s="307" t="s">
        <v>822</v>
      </c>
      <c r="C231" s="308" t="s">
        <v>815</v>
      </c>
      <c r="D231" s="309">
        <v>59000</v>
      </c>
      <c r="E231" s="309"/>
      <c r="F231" s="309">
        <v>59000</v>
      </c>
      <c r="G231" s="310" t="s">
        <v>580</v>
      </c>
      <c r="H231" s="308"/>
      <c r="I231" s="308"/>
    </row>
    <row r="232" spans="1:9" s="22" customFormat="1" ht="24">
      <c r="A232" s="298"/>
      <c r="B232" s="307"/>
      <c r="C232" s="308" t="s">
        <v>804</v>
      </c>
      <c r="D232" s="309">
        <v>27000</v>
      </c>
      <c r="E232" s="309" t="s">
        <v>726</v>
      </c>
      <c r="F232" s="309">
        <v>27000</v>
      </c>
      <c r="G232" s="310"/>
      <c r="H232" s="308"/>
      <c r="I232" s="308"/>
    </row>
    <row r="233" spans="1:9" ht="24">
      <c r="A233" s="298"/>
      <c r="B233" s="303"/>
      <c r="C233" s="301" t="s">
        <v>57</v>
      </c>
      <c r="D233" s="300"/>
      <c r="E233" s="300"/>
      <c r="F233" s="302">
        <f>SUM(F220:F232)</f>
        <v>657275</v>
      </c>
      <c r="G233" s="298"/>
      <c r="H233" s="177"/>
      <c r="I233" s="177"/>
    </row>
    <row r="234" spans="1:9" ht="24">
      <c r="A234" s="311"/>
      <c r="B234" s="312"/>
      <c r="C234" s="361"/>
      <c r="D234" s="313"/>
      <c r="E234" s="313"/>
      <c r="F234" s="314"/>
      <c r="G234" s="311"/>
      <c r="H234" s="367"/>
      <c r="I234" s="367"/>
    </row>
    <row r="235" ht="24">
      <c r="B235" s="263" t="s">
        <v>823</v>
      </c>
    </row>
    <row r="236" spans="1:9" ht="24">
      <c r="A236" s="298">
        <v>1</v>
      </c>
      <c r="B236" s="299" t="s">
        <v>824</v>
      </c>
      <c r="C236" s="177" t="s">
        <v>825</v>
      </c>
      <c r="D236" s="300">
        <v>3750</v>
      </c>
      <c r="E236" s="300" t="s">
        <v>826</v>
      </c>
      <c r="F236" s="300">
        <v>15000</v>
      </c>
      <c r="G236" s="298" t="s">
        <v>489</v>
      </c>
      <c r="H236" s="177"/>
      <c r="I236" s="177"/>
    </row>
    <row r="237" spans="1:9" ht="24">
      <c r="A237" s="298">
        <v>2</v>
      </c>
      <c r="B237" s="299" t="s">
        <v>827</v>
      </c>
      <c r="C237" s="177" t="s">
        <v>828</v>
      </c>
      <c r="D237" s="300">
        <v>24000</v>
      </c>
      <c r="E237" s="300" t="s">
        <v>829</v>
      </c>
      <c r="F237" s="300">
        <v>24000</v>
      </c>
      <c r="G237" s="298" t="s">
        <v>460</v>
      </c>
      <c r="H237" s="177"/>
      <c r="I237" s="177"/>
    </row>
    <row r="238" spans="1:9" ht="24">
      <c r="A238" s="298">
        <v>3</v>
      </c>
      <c r="B238" s="307" t="s">
        <v>830</v>
      </c>
      <c r="C238" s="177" t="s">
        <v>831</v>
      </c>
      <c r="D238" s="309">
        <v>19000</v>
      </c>
      <c r="E238" s="309" t="s">
        <v>718</v>
      </c>
      <c r="F238" s="300">
        <v>19000</v>
      </c>
      <c r="G238" s="310" t="s">
        <v>489</v>
      </c>
      <c r="H238" s="177"/>
      <c r="I238" s="308"/>
    </row>
    <row r="239" spans="1:9" ht="24">
      <c r="A239" s="298"/>
      <c r="B239" s="299"/>
      <c r="C239" s="301" t="s">
        <v>57</v>
      </c>
      <c r="D239" s="300"/>
      <c r="E239" s="300"/>
      <c r="F239" s="302">
        <f>SUM(F236:F238)</f>
        <v>58000</v>
      </c>
      <c r="G239" s="298"/>
      <c r="H239" s="177"/>
      <c r="I239" s="177"/>
    </row>
    <row r="240" ht="24">
      <c r="B240" s="263" t="s">
        <v>832</v>
      </c>
    </row>
    <row r="241" spans="1:9" s="22" customFormat="1" ht="24">
      <c r="A241" s="298">
        <v>1</v>
      </c>
      <c r="B241" s="299" t="s">
        <v>833</v>
      </c>
      <c r="C241" s="177" t="s">
        <v>834</v>
      </c>
      <c r="D241" s="300">
        <v>30000</v>
      </c>
      <c r="E241" s="300" t="s">
        <v>477</v>
      </c>
      <c r="F241" s="300">
        <v>30000</v>
      </c>
      <c r="G241" s="298" t="s">
        <v>460</v>
      </c>
      <c r="H241" s="177"/>
      <c r="I241" s="177"/>
    </row>
    <row r="242" spans="1:9" s="22" customFormat="1" ht="24">
      <c r="A242" s="298">
        <v>2</v>
      </c>
      <c r="B242" s="299" t="s">
        <v>835</v>
      </c>
      <c r="C242" s="177" t="s">
        <v>836</v>
      </c>
      <c r="D242" s="300" t="s">
        <v>610</v>
      </c>
      <c r="E242" s="300" t="s">
        <v>718</v>
      </c>
      <c r="F242" s="300" t="s">
        <v>837</v>
      </c>
      <c r="G242" s="298" t="s">
        <v>460</v>
      </c>
      <c r="H242" s="177"/>
      <c r="I242" s="177"/>
    </row>
    <row r="243" spans="1:9" s="22" customFormat="1" ht="24">
      <c r="A243" s="298">
        <v>3</v>
      </c>
      <c r="B243" s="299" t="s">
        <v>838</v>
      </c>
      <c r="C243" s="177" t="s">
        <v>836</v>
      </c>
      <c r="D243" s="300">
        <v>12000</v>
      </c>
      <c r="E243" s="300" t="s">
        <v>718</v>
      </c>
      <c r="F243" s="300">
        <v>12000</v>
      </c>
      <c r="G243" s="298" t="s">
        <v>489</v>
      </c>
      <c r="H243" s="177"/>
      <c r="I243" s="177"/>
    </row>
    <row r="244" spans="1:9" s="22" customFormat="1" ht="24">
      <c r="A244" s="298">
        <v>4</v>
      </c>
      <c r="B244" s="299" t="s">
        <v>839</v>
      </c>
      <c r="C244" s="177" t="s">
        <v>840</v>
      </c>
      <c r="D244" s="300">
        <v>13000</v>
      </c>
      <c r="E244" s="300" t="s">
        <v>718</v>
      </c>
      <c r="F244" s="300">
        <v>13000</v>
      </c>
      <c r="G244" s="298" t="s">
        <v>544</v>
      </c>
      <c r="H244" s="177"/>
      <c r="I244" s="177"/>
    </row>
    <row r="245" spans="1:9" s="22" customFormat="1" ht="24">
      <c r="A245" s="298">
        <v>5</v>
      </c>
      <c r="B245" s="299" t="s">
        <v>841</v>
      </c>
      <c r="C245" s="177" t="s">
        <v>840</v>
      </c>
      <c r="D245" s="300">
        <v>13000</v>
      </c>
      <c r="E245" s="300" t="s">
        <v>718</v>
      </c>
      <c r="F245" s="300">
        <v>13000</v>
      </c>
      <c r="G245" s="298" t="s">
        <v>489</v>
      </c>
      <c r="H245" s="177"/>
      <c r="I245" s="177"/>
    </row>
    <row r="246" spans="1:9" s="22" customFormat="1" ht="24">
      <c r="A246" s="298">
        <v>6</v>
      </c>
      <c r="B246" s="299" t="s">
        <v>842</v>
      </c>
      <c r="C246" s="177" t="s">
        <v>843</v>
      </c>
      <c r="D246" s="300">
        <v>26000</v>
      </c>
      <c r="E246" s="300" t="s">
        <v>718</v>
      </c>
      <c r="F246" s="300">
        <v>26000</v>
      </c>
      <c r="G246" s="298" t="s">
        <v>844</v>
      </c>
      <c r="H246" s="177"/>
      <c r="I246" s="177"/>
    </row>
    <row r="247" spans="1:9" s="22" customFormat="1" ht="24">
      <c r="A247" s="298">
        <v>7</v>
      </c>
      <c r="B247" s="299" t="s">
        <v>845</v>
      </c>
      <c r="C247" s="177" t="s">
        <v>846</v>
      </c>
      <c r="D247" s="300">
        <v>52200</v>
      </c>
      <c r="E247" s="300" t="s">
        <v>480</v>
      </c>
      <c r="F247" s="300">
        <v>52200</v>
      </c>
      <c r="G247" s="298" t="s">
        <v>460</v>
      </c>
      <c r="H247" s="177"/>
      <c r="I247" s="177"/>
    </row>
    <row r="248" spans="1:9" s="22" customFormat="1" ht="24">
      <c r="A248" s="298">
        <v>8</v>
      </c>
      <c r="B248" s="299" t="s">
        <v>847</v>
      </c>
      <c r="C248" s="177" t="s">
        <v>846</v>
      </c>
      <c r="D248" s="300">
        <v>98200</v>
      </c>
      <c r="E248" s="300" t="s">
        <v>848</v>
      </c>
      <c r="F248" s="300">
        <v>98200</v>
      </c>
      <c r="G248" s="298" t="s">
        <v>460</v>
      </c>
      <c r="H248" s="177"/>
      <c r="I248" s="177"/>
    </row>
    <row r="249" spans="1:9" s="22" customFormat="1" ht="24">
      <c r="A249" s="298">
        <v>9</v>
      </c>
      <c r="B249" s="299" t="s">
        <v>849</v>
      </c>
      <c r="C249" s="177" t="s">
        <v>850</v>
      </c>
      <c r="D249" s="300">
        <v>69500</v>
      </c>
      <c r="E249" s="300" t="s">
        <v>480</v>
      </c>
      <c r="F249" s="300">
        <v>69500</v>
      </c>
      <c r="G249" s="298" t="s">
        <v>460</v>
      </c>
      <c r="H249" s="177"/>
      <c r="I249" s="177"/>
    </row>
    <row r="250" spans="1:9" s="22" customFormat="1" ht="24">
      <c r="A250" s="298">
        <v>10</v>
      </c>
      <c r="B250" s="299" t="s">
        <v>851</v>
      </c>
      <c r="C250" s="177" t="s">
        <v>850</v>
      </c>
      <c r="D250" s="300">
        <v>79100</v>
      </c>
      <c r="E250" s="300" t="s">
        <v>480</v>
      </c>
      <c r="F250" s="300">
        <v>79100</v>
      </c>
      <c r="G250" s="298" t="s">
        <v>460</v>
      </c>
      <c r="H250" s="177"/>
      <c r="I250" s="177"/>
    </row>
    <row r="251" spans="1:9" s="22" customFormat="1" ht="24">
      <c r="A251" s="298">
        <v>11</v>
      </c>
      <c r="B251" s="299" t="s">
        <v>852</v>
      </c>
      <c r="C251" s="177" t="s">
        <v>853</v>
      </c>
      <c r="D251" s="300">
        <v>2600</v>
      </c>
      <c r="E251" s="300" t="s">
        <v>718</v>
      </c>
      <c r="F251" s="300">
        <v>2600</v>
      </c>
      <c r="G251" s="298" t="s">
        <v>489</v>
      </c>
      <c r="H251" s="177"/>
      <c r="I251" s="177"/>
    </row>
    <row r="252" spans="1:9" s="22" customFormat="1" ht="24">
      <c r="A252" s="298">
        <v>12</v>
      </c>
      <c r="B252" s="299" t="s">
        <v>854</v>
      </c>
      <c r="C252" s="177" t="s">
        <v>855</v>
      </c>
      <c r="D252" s="300">
        <v>8150</v>
      </c>
      <c r="E252" s="300" t="s">
        <v>733</v>
      </c>
      <c r="F252" s="300">
        <f>8150*11</f>
        <v>89650</v>
      </c>
      <c r="G252" s="298" t="s">
        <v>460</v>
      </c>
      <c r="H252" s="177"/>
      <c r="I252" s="177"/>
    </row>
    <row r="253" spans="1:9" ht="24">
      <c r="A253" s="257"/>
      <c r="B253" s="257"/>
      <c r="C253" s="257"/>
      <c r="D253" s="257"/>
      <c r="E253" s="257"/>
      <c r="F253" s="315">
        <f>SUM(F241:F252)</f>
        <v>485250</v>
      </c>
      <c r="G253" s="257"/>
      <c r="H253" s="257"/>
      <c r="I253" s="257"/>
    </row>
    <row r="254" spans="1:9" ht="24">
      <c r="A254" s="316"/>
      <c r="B254" s="316"/>
      <c r="C254" s="316"/>
      <c r="D254" s="316"/>
      <c r="E254" s="316"/>
      <c r="F254" s="317"/>
      <c r="G254" s="316"/>
      <c r="H254" s="316"/>
      <c r="I254" s="316"/>
    </row>
    <row r="255" ht="24">
      <c r="B255" s="263" t="s">
        <v>856</v>
      </c>
    </row>
    <row r="256" spans="1:9" s="22" customFormat="1" ht="24">
      <c r="A256" s="298">
        <v>1</v>
      </c>
      <c r="B256" s="299" t="s">
        <v>857</v>
      </c>
      <c r="C256" s="177" t="s">
        <v>858</v>
      </c>
      <c r="D256" s="300">
        <v>91000</v>
      </c>
      <c r="E256" s="300" t="s">
        <v>718</v>
      </c>
      <c r="F256" s="300">
        <v>91000</v>
      </c>
      <c r="G256" s="298" t="s">
        <v>460</v>
      </c>
      <c r="H256" s="177"/>
      <c r="I256" s="177"/>
    </row>
    <row r="257" spans="1:9" s="22" customFormat="1" ht="24">
      <c r="A257" s="298">
        <v>2</v>
      </c>
      <c r="B257" s="299" t="s">
        <v>859</v>
      </c>
      <c r="C257" s="177" t="s">
        <v>860</v>
      </c>
      <c r="D257" s="300">
        <v>22890</v>
      </c>
      <c r="E257" s="300" t="s">
        <v>547</v>
      </c>
      <c r="F257" s="300">
        <v>22890</v>
      </c>
      <c r="G257" s="298" t="s">
        <v>460</v>
      </c>
      <c r="H257" s="177"/>
      <c r="I257" s="177"/>
    </row>
    <row r="258" spans="1:9" s="22" customFormat="1" ht="24">
      <c r="A258" s="298">
        <v>3</v>
      </c>
      <c r="B258" s="299" t="s">
        <v>861</v>
      </c>
      <c r="C258" s="177" t="s">
        <v>860</v>
      </c>
      <c r="D258" s="300">
        <v>6190</v>
      </c>
      <c r="E258" s="300" t="s">
        <v>547</v>
      </c>
      <c r="F258" s="300">
        <v>6190</v>
      </c>
      <c r="G258" s="298" t="s">
        <v>489</v>
      </c>
      <c r="H258" s="177"/>
      <c r="I258" s="177"/>
    </row>
    <row r="259" spans="1:9" s="22" customFormat="1" ht="24">
      <c r="A259" s="298">
        <v>4</v>
      </c>
      <c r="B259" s="299" t="s">
        <v>862</v>
      </c>
      <c r="C259" s="177" t="s">
        <v>860</v>
      </c>
      <c r="D259" s="300">
        <v>9990</v>
      </c>
      <c r="E259" s="300" t="s">
        <v>547</v>
      </c>
      <c r="F259" s="300">
        <v>9990</v>
      </c>
      <c r="G259" s="298" t="s">
        <v>460</v>
      </c>
      <c r="H259" s="177"/>
      <c r="I259" s="177"/>
    </row>
    <row r="260" spans="1:9" s="22" customFormat="1" ht="24">
      <c r="A260" s="298">
        <v>5</v>
      </c>
      <c r="B260" s="299" t="s">
        <v>863</v>
      </c>
      <c r="C260" s="177" t="s">
        <v>860</v>
      </c>
      <c r="D260" s="300">
        <v>9999</v>
      </c>
      <c r="E260" s="300" t="s">
        <v>547</v>
      </c>
      <c r="F260" s="300">
        <v>9999</v>
      </c>
      <c r="G260" s="298" t="s">
        <v>593</v>
      </c>
      <c r="H260" s="177"/>
      <c r="I260" s="177"/>
    </row>
    <row r="261" spans="1:9" ht="24">
      <c r="A261" s="254"/>
      <c r="B261" s="254"/>
      <c r="C261" s="254"/>
      <c r="D261" s="254"/>
      <c r="E261" s="254"/>
      <c r="F261" s="315">
        <f>SUM(F256:F260)</f>
        <v>140069</v>
      </c>
      <c r="G261" s="254"/>
      <c r="H261" s="254"/>
      <c r="I261" s="254"/>
    </row>
    <row r="262" ht="24">
      <c r="B262" s="263" t="s">
        <v>864</v>
      </c>
    </row>
    <row r="263" spans="1:9" ht="24">
      <c r="A263" s="298">
        <v>1</v>
      </c>
      <c r="B263" s="299" t="s">
        <v>865</v>
      </c>
      <c r="C263" s="177" t="s">
        <v>866</v>
      </c>
      <c r="D263" s="300">
        <v>4940</v>
      </c>
      <c r="E263" s="300" t="s">
        <v>718</v>
      </c>
      <c r="F263" s="300">
        <v>4940</v>
      </c>
      <c r="G263" s="298" t="s">
        <v>460</v>
      </c>
      <c r="H263" s="177"/>
      <c r="I263" s="177"/>
    </row>
    <row r="264" spans="1:9" ht="24">
      <c r="A264" s="298">
        <v>2</v>
      </c>
      <c r="B264" s="299" t="s">
        <v>867</v>
      </c>
      <c r="C264" s="177" t="s">
        <v>866</v>
      </c>
      <c r="D264" s="300">
        <v>12000</v>
      </c>
      <c r="E264" s="300" t="s">
        <v>718</v>
      </c>
      <c r="F264" s="300">
        <v>12000</v>
      </c>
      <c r="G264" s="298" t="s">
        <v>489</v>
      </c>
      <c r="H264" s="177"/>
      <c r="I264" s="177"/>
    </row>
    <row r="265" spans="1:9" ht="24">
      <c r="A265" s="298">
        <v>3</v>
      </c>
      <c r="B265" s="299" t="s">
        <v>868</v>
      </c>
      <c r="C265" s="177" t="s">
        <v>869</v>
      </c>
      <c r="D265" s="300">
        <v>4100</v>
      </c>
      <c r="E265" s="300" t="s">
        <v>870</v>
      </c>
      <c r="F265" s="300">
        <v>4100</v>
      </c>
      <c r="G265" s="298" t="s">
        <v>460</v>
      </c>
      <c r="H265" s="177"/>
      <c r="I265" s="177"/>
    </row>
    <row r="266" spans="1:9" ht="24">
      <c r="A266" s="298">
        <v>4</v>
      </c>
      <c r="B266" s="299" t="s">
        <v>871</v>
      </c>
      <c r="C266" s="177" t="s">
        <v>872</v>
      </c>
      <c r="D266" s="300">
        <v>5350</v>
      </c>
      <c r="E266" s="300" t="s">
        <v>870</v>
      </c>
      <c r="F266" s="300">
        <v>5350</v>
      </c>
      <c r="G266" s="298" t="s">
        <v>460</v>
      </c>
      <c r="H266" s="368"/>
      <c r="I266" s="368"/>
    </row>
    <row r="267" spans="1:9" ht="24">
      <c r="A267" s="298">
        <v>5</v>
      </c>
      <c r="B267" s="299" t="s">
        <v>873</v>
      </c>
      <c r="C267" s="177" t="s">
        <v>874</v>
      </c>
      <c r="D267" s="300">
        <v>12000</v>
      </c>
      <c r="E267" s="300" t="s">
        <v>870</v>
      </c>
      <c r="F267" s="300">
        <v>12000</v>
      </c>
      <c r="G267" s="298" t="s">
        <v>460</v>
      </c>
      <c r="H267" s="368"/>
      <c r="I267" s="368"/>
    </row>
    <row r="268" spans="1:9" ht="24">
      <c r="A268" s="298">
        <v>6</v>
      </c>
      <c r="B268" s="299" t="s">
        <v>875</v>
      </c>
      <c r="C268" s="177" t="s">
        <v>872</v>
      </c>
      <c r="D268" s="300">
        <v>15000</v>
      </c>
      <c r="E268" s="300" t="s">
        <v>870</v>
      </c>
      <c r="F268" s="300">
        <v>15000</v>
      </c>
      <c r="G268" s="298" t="s">
        <v>460</v>
      </c>
      <c r="H268" s="368"/>
      <c r="I268" s="368"/>
    </row>
    <row r="269" spans="1:9" s="22" customFormat="1" ht="24">
      <c r="A269" s="298">
        <v>7</v>
      </c>
      <c r="B269" s="299" t="s">
        <v>876</v>
      </c>
      <c r="C269" s="177" t="s">
        <v>877</v>
      </c>
      <c r="D269" s="300">
        <v>21000</v>
      </c>
      <c r="E269" s="300" t="s">
        <v>480</v>
      </c>
      <c r="F269" s="300">
        <v>21000</v>
      </c>
      <c r="G269" s="298" t="s">
        <v>460</v>
      </c>
      <c r="H269" s="177"/>
      <c r="I269" s="177"/>
    </row>
    <row r="270" spans="1:9" s="22" customFormat="1" ht="24">
      <c r="A270" s="298">
        <v>8</v>
      </c>
      <c r="B270" s="299" t="s">
        <v>878</v>
      </c>
      <c r="C270" s="177" t="s">
        <v>879</v>
      </c>
      <c r="D270" s="300">
        <v>89900</v>
      </c>
      <c r="E270" s="300" t="s">
        <v>480</v>
      </c>
      <c r="F270" s="300">
        <v>89900</v>
      </c>
      <c r="G270" s="298" t="s">
        <v>460</v>
      </c>
      <c r="H270" s="177"/>
      <c r="I270" s="177"/>
    </row>
    <row r="271" spans="1:9" s="22" customFormat="1" ht="24">
      <c r="A271" s="298">
        <v>9</v>
      </c>
      <c r="B271" s="299" t="s">
        <v>880</v>
      </c>
      <c r="C271" s="177" t="s">
        <v>881</v>
      </c>
      <c r="D271" s="300">
        <v>27350</v>
      </c>
      <c r="E271" s="300" t="s">
        <v>480</v>
      </c>
      <c r="F271" s="300">
        <v>27350</v>
      </c>
      <c r="G271" s="298" t="s">
        <v>460</v>
      </c>
      <c r="H271" s="177"/>
      <c r="I271" s="177"/>
    </row>
    <row r="272" spans="1:9" s="22" customFormat="1" ht="24">
      <c r="A272" s="298">
        <v>10</v>
      </c>
      <c r="B272" s="299" t="s">
        <v>882</v>
      </c>
      <c r="C272" s="177" t="s">
        <v>883</v>
      </c>
      <c r="D272" s="300">
        <v>2500</v>
      </c>
      <c r="E272" s="300" t="s">
        <v>480</v>
      </c>
      <c r="F272" s="300">
        <v>2500</v>
      </c>
      <c r="G272" s="298" t="s">
        <v>460</v>
      </c>
      <c r="H272" s="177"/>
      <c r="I272" s="177"/>
    </row>
    <row r="273" spans="1:9" s="22" customFormat="1" ht="24">
      <c r="A273" s="298">
        <v>11</v>
      </c>
      <c r="B273" s="299" t="s">
        <v>884</v>
      </c>
      <c r="C273" s="177" t="s">
        <v>885</v>
      </c>
      <c r="D273" s="300">
        <v>10300</v>
      </c>
      <c r="E273" s="300" t="s">
        <v>718</v>
      </c>
      <c r="F273" s="300">
        <v>10300</v>
      </c>
      <c r="G273" s="298" t="s">
        <v>460</v>
      </c>
      <c r="H273" s="177"/>
      <c r="I273" s="177"/>
    </row>
    <row r="274" spans="1:9" s="22" customFormat="1" ht="24">
      <c r="A274" s="298">
        <v>12</v>
      </c>
      <c r="B274" s="299" t="s">
        <v>886</v>
      </c>
      <c r="C274" s="177" t="s">
        <v>887</v>
      </c>
      <c r="D274" s="300">
        <v>14900</v>
      </c>
      <c r="E274" s="300" t="s">
        <v>718</v>
      </c>
      <c r="F274" s="300">
        <v>14900</v>
      </c>
      <c r="G274" s="298" t="s">
        <v>489</v>
      </c>
      <c r="H274" s="177"/>
      <c r="I274" s="177"/>
    </row>
    <row r="275" spans="1:9" s="22" customFormat="1" ht="24">
      <c r="A275" s="298">
        <v>13</v>
      </c>
      <c r="B275" s="299" t="s">
        <v>954</v>
      </c>
      <c r="C275" s="177" t="s">
        <v>885</v>
      </c>
      <c r="D275" s="300">
        <v>8800</v>
      </c>
      <c r="E275" s="300" t="s">
        <v>726</v>
      </c>
      <c r="F275" s="300">
        <v>17600</v>
      </c>
      <c r="G275" s="298" t="s">
        <v>489</v>
      </c>
      <c r="H275" s="177"/>
      <c r="I275" s="177"/>
    </row>
    <row r="276" spans="1:9" s="22" customFormat="1" ht="24">
      <c r="A276" s="298">
        <v>14</v>
      </c>
      <c r="B276" s="299" t="s">
        <v>888</v>
      </c>
      <c r="C276" s="177" t="s">
        <v>889</v>
      </c>
      <c r="D276" s="300">
        <v>6900</v>
      </c>
      <c r="E276" s="300" t="s">
        <v>467</v>
      </c>
      <c r="F276" s="300">
        <v>6900</v>
      </c>
      <c r="G276" s="298" t="s">
        <v>460</v>
      </c>
      <c r="H276" s="177"/>
      <c r="I276" s="177"/>
    </row>
    <row r="277" spans="1:9" s="22" customFormat="1" ht="24">
      <c r="A277" s="298">
        <v>15</v>
      </c>
      <c r="B277" s="299" t="s">
        <v>890</v>
      </c>
      <c r="C277" s="177" t="s">
        <v>891</v>
      </c>
      <c r="D277" s="300">
        <v>19000</v>
      </c>
      <c r="E277" s="300" t="s">
        <v>467</v>
      </c>
      <c r="F277" s="300">
        <v>19000</v>
      </c>
      <c r="G277" s="298" t="s">
        <v>460</v>
      </c>
      <c r="H277" s="177"/>
      <c r="I277" s="177"/>
    </row>
    <row r="278" spans="1:9" s="22" customFormat="1" ht="24">
      <c r="A278" s="298">
        <v>16</v>
      </c>
      <c r="B278" s="299" t="s">
        <v>892</v>
      </c>
      <c r="C278" s="177" t="s">
        <v>893</v>
      </c>
      <c r="D278" s="300">
        <v>6000</v>
      </c>
      <c r="E278" s="300" t="s">
        <v>467</v>
      </c>
      <c r="F278" s="300">
        <v>6000</v>
      </c>
      <c r="G278" s="298" t="s">
        <v>489</v>
      </c>
      <c r="H278" s="177"/>
      <c r="I278" s="177"/>
    </row>
    <row r="279" spans="1:9" ht="24">
      <c r="A279" s="298"/>
      <c r="B279" s="303"/>
      <c r="C279" s="301" t="s">
        <v>57</v>
      </c>
      <c r="D279" s="300"/>
      <c r="E279" s="300"/>
      <c r="F279" s="302">
        <f>SUM(F263:F278)</f>
        <v>268840</v>
      </c>
      <c r="G279" s="298"/>
      <c r="H279" s="177"/>
      <c r="I279" s="177"/>
    </row>
    <row r="280" ht="24">
      <c r="B280" s="263" t="s">
        <v>894</v>
      </c>
    </row>
    <row r="281" spans="1:9" ht="24">
      <c r="A281" s="298">
        <v>1</v>
      </c>
      <c r="B281" s="299" t="s">
        <v>895</v>
      </c>
      <c r="C281" s="177" t="s">
        <v>896</v>
      </c>
      <c r="D281" s="300">
        <v>5000</v>
      </c>
      <c r="E281" s="300" t="s">
        <v>897</v>
      </c>
      <c r="F281" s="300">
        <v>5000</v>
      </c>
      <c r="G281" s="298" t="s">
        <v>489</v>
      </c>
      <c r="H281" s="177"/>
      <c r="I281" s="177"/>
    </row>
    <row r="282" spans="1:9" ht="24">
      <c r="A282" s="298">
        <v>2</v>
      </c>
      <c r="B282" s="299" t="s">
        <v>898</v>
      </c>
      <c r="C282" s="177" t="s">
        <v>899</v>
      </c>
      <c r="D282" s="300">
        <v>10000</v>
      </c>
      <c r="E282" s="300" t="s">
        <v>718</v>
      </c>
      <c r="F282" s="300">
        <v>10000</v>
      </c>
      <c r="G282" s="298" t="s">
        <v>489</v>
      </c>
      <c r="H282" s="177"/>
      <c r="I282" s="177"/>
    </row>
    <row r="283" spans="1:9" ht="24">
      <c r="A283" s="298">
        <v>3</v>
      </c>
      <c r="B283" s="299" t="s">
        <v>900</v>
      </c>
      <c r="C283" s="177" t="s">
        <v>901</v>
      </c>
      <c r="D283" s="300">
        <v>9750</v>
      </c>
      <c r="E283" s="300" t="s">
        <v>718</v>
      </c>
      <c r="F283" s="300">
        <v>9750</v>
      </c>
      <c r="G283" s="298" t="s">
        <v>489</v>
      </c>
      <c r="H283" s="177"/>
      <c r="I283" s="177"/>
    </row>
    <row r="284" spans="1:9" ht="24">
      <c r="A284" s="298">
        <v>4</v>
      </c>
      <c r="B284" s="299" t="s">
        <v>902</v>
      </c>
      <c r="C284" s="177" t="s">
        <v>901</v>
      </c>
      <c r="D284" s="300">
        <v>9750</v>
      </c>
      <c r="E284" s="300" t="s">
        <v>718</v>
      </c>
      <c r="F284" s="300">
        <v>9750</v>
      </c>
      <c r="G284" s="298" t="s">
        <v>489</v>
      </c>
      <c r="H284" s="177"/>
      <c r="I284" s="177"/>
    </row>
    <row r="285" spans="1:9" ht="24">
      <c r="A285" s="254"/>
      <c r="B285" s="254"/>
      <c r="C285" s="254"/>
      <c r="D285" s="254"/>
      <c r="E285" s="254"/>
      <c r="F285" s="315">
        <f>SUM(F281:F284)</f>
        <v>34500</v>
      </c>
      <c r="G285" s="254"/>
      <c r="H285" s="254"/>
      <c r="I285" s="254"/>
    </row>
    <row r="286" ht="24">
      <c r="B286" s="263" t="s">
        <v>903</v>
      </c>
    </row>
    <row r="287" spans="1:9" s="22" customFormat="1" ht="24">
      <c r="A287" s="298">
        <v>1</v>
      </c>
      <c r="B287" s="299" t="s">
        <v>904</v>
      </c>
      <c r="C287" s="177" t="s">
        <v>905</v>
      </c>
      <c r="D287" s="300">
        <v>0</v>
      </c>
      <c r="E287" s="300" t="s">
        <v>718</v>
      </c>
      <c r="F287" s="300">
        <v>0</v>
      </c>
      <c r="G287" s="298" t="s">
        <v>460</v>
      </c>
      <c r="H287" s="318" t="s">
        <v>906</v>
      </c>
      <c r="I287" s="318" t="s">
        <v>907</v>
      </c>
    </row>
    <row r="288" spans="1:9" s="22" customFormat="1" ht="24">
      <c r="A288" s="298">
        <v>2</v>
      </c>
      <c r="B288" s="299" t="s">
        <v>908</v>
      </c>
      <c r="C288" s="177" t="s">
        <v>905</v>
      </c>
      <c r="D288" s="300">
        <v>32568</v>
      </c>
      <c r="E288" s="300" t="s">
        <v>718</v>
      </c>
      <c r="F288" s="300">
        <v>32568</v>
      </c>
      <c r="G288" s="298" t="s">
        <v>460</v>
      </c>
      <c r="H288" s="319"/>
      <c r="I288" s="177"/>
    </row>
    <row r="289" spans="1:9" s="22" customFormat="1" ht="24">
      <c r="A289" s="298">
        <v>3</v>
      </c>
      <c r="B289" s="299" t="s">
        <v>909</v>
      </c>
      <c r="C289" s="177" t="s">
        <v>905</v>
      </c>
      <c r="D289" s="300">
        <v>41456</v>
      </c>
      <c r="E289" s="300" t="s">
        <v>718</v>
      </c>
      <c r="F289" s="300">
        <v>41456</v>
      </c>
      <c r="G289" s="298" t="s">
        <v>460</v>
      </c>
      <c r="H289" s="319"/>
      <c r="I289" s="177"/>
    </row>
    <row r="290" spans="1:9" s="22" customFormat="1" ht="24">
      <c r="A290" s="298">
        <v>4</v>
      </c>
      <c r="B290" s="299" t="s">
        <v>910</v>
      </c>
      <c r="C290" s="177" t="s">
        <v>905</v>
      </c>
      <c r="D290" s="300">
        <v>39042</v>
      </c>
      <c r="E290" s="300" t="s">
        <v>718</v>
      </c>
      <c r="F290" s="300">
        <v>39042</v>
      </c>
      <c r="G290" s="298" t="s">
        <v>460</v>
      </c>
      <c r="H290" s="177"/>
      <c r="I290" s="177"/>
    </row>
    <row r="291" spans="1:9" s="22" customFormat="1" ht="24">
      <c r="A291" s="298">
        <v>5</v>
      </c>
      <c r="B291" s="299" t="s">
        <v>911</v>
      </c>
      <c r="C291" s="177" t="s">
        <v>905</v>
      </c>
      <c r="D291" s="300">
        <v>39200</v>
      </c>
      <c r="E291" s="300" t="s">
        <v>718</v>
      </c>
      <c r="F291" s="300">
        <v>39200</v>
      </c>
      <c r="G291" s="298" t="s">
        <v>460</v>
      </c>
      <c r="H291" s="177"/>
      <c r="I291" s="177"/>
    </row>
    <row r="292" spans="1:9" s="22" customFormat="1" ht="24">
      <c r="A292" s="298">
        <v>6</v>
      </c>
      <c r="B292" s="299" t="s">
        <v>912</v>
      </c>
      <c r="C292" s="177" t="s">
        <v>905</v>
      </c>
      <c r="D292" s="300">
        <v>45000</v>
      </c>
      <c r="E292" s="300" t="s">
        <v>718</v>
      </c>
      <c r="F292" s="300">
        <v>45000</v>
      </c>
      <c r="G292" s="298" t="s">
        <v>544</v>
      </c>
      <c r="H292" s="177"/>
      <c r="I292" s="177"/>
    </row>
    <row r="293" spans="1:9" s="22" customFormat="1" ht="24">
      <c r="A293" s="298">
        <v>7</v>
      </c>
      <c r="B293" s="299" t="s">
        <v>913</v>
      </c>
      <c r="C293" s="177" t="s">
        <v>905</v>
      </c>
      <c r="D293" s="300">
        <v>39500</v>
      </c>
      <c r="E293" s="300" t="s">
        <v>718</v>
      </c>
      <c r="F293" s="300">
        <v>39500</v>
      </c>
      <c r="G293" s="298" t="s">
        <v>460</v>
      </c>
      <c r="H293" s="177"/>
      <c r="I293" s="177"/>
    </row>
    <row r="294" spans="1:9" s="22" customFormat="1" ht="24">
      <c r="A294" s="298">
        <v>8</v>
      </c>
      <c r="B294" s="299" t="s">
        <v>914</v>
      </c>
      <c r="C294" s="177" t="s">
        <v>905</v>
      </c>
      <c r="D294" s="300">
        <v>42611</v>
      </c>
      <c r="E294" s="300" t="s">
        <v>729</v>
      </c>
      <c r="F294" s="300">
        <v>42611</v>
      </c>
      <c r="G294" s="298" t="s">
        <v>504</v>
      </c>
      <c r="H294" s="177"/>
      <c r="I294" s="177"/>
    </row>
    <row r="295" spans="1:9" s="22" customFormat="1" ht="24">
      <c r="A295" s="298">
        <v>9</v>
      </c>
      <c r="B295" s="299" t="s">
        <v>915</v>
      </c>
      <c r="C295" s="177" t="s">
        <v>905</v>
      </c>
      <c r="D295" s="300">
        <v>39900</v>
      </c>
      <c r="E295" s="300" t="s">
        <v>729</v>
      </c>
      <c r="F295" s="300">
        <v>39900</v>
      </c>
      <c r="G295" s="298" t="s">
        <v>489</v>
      </c>
      <c r="H295" s="177"/>
      <c r="I295" s="177"/>
    </row>
    <row r="296" spans="1:9" s="22" customFormat="1" ht="24">
      <c r="A296" s="298">
        <v>10</v>
      </c>
      <c r="B296" s="299" t="s">
        <v>916</v>
      </c>
      <c r="C296" s="177" t="s">
        <v>905</v>
      </c>
      <c r="D296" s="300">
        <v>35000</v>
      </c>
      <c r="E296" s="300" t="s">
        <v>729</v>
      </c>
      <c r="F296" s="300">
        <v>35000</v>
      </c>
      <c r="G296" s="298" t="s">
        <v>580</v>
      </c>
      <c r="H296" s="177"/>
      <c r="I296" s="177"/>
    </row>
    <row r="297" spans="1:9" s="22" customFormat="1" ht="24">
      <c r="A297" s="298">
        <v>11</v>
      </c>
      <c r="B297" s="299" t="s">
        <v>917</v>
      </c>
      <c r="C297" s="177" t="s">
        <v>905</v>
      </c>
      <c r="D297" s="300">
        <v>35000</v>
      </c>
      <c r="E297" s="300" t="s">
        <v>729</v>
      </c>
      <c r="F297" s="300">
        <v>35000</v>
      </c>
      <c r="G297" s="298" t="s">
        <v>593</v>
      </c>
      <c r="H297" s="177"/>
      <c r="I297" s="177"/>
    </row>
    <row r="298" spans="1:9" s="22" customFormat="1" ht="24">
      <c r="A298" s="298">
        <v>12</v>
      </c>
      <c r="B298" s="299" t="s">
        <v>918</v>
      </c>
      <c r="C298" s="177" t="s">
        <v>905</v>
      </c>
      <c r="D298" s="300">
        <v>15000</v>
      </c>
      <c r="E298" s="300" t="s">
        <v>718</v>
      </c>
      <c r="F298" s="300">
        <v>15000</v>
      </c>
      <c r="G298" s="298" t="s">
        <v>460</v>
      </c>
      <c r="H298" s="177"/>
      <c r="I298" s="177"/>
    </row>
    <row r="299" spans="1:9" s="22" customFormat="1" ht="24">
      <c r="A299" s="298">
        <v>13</v>
      </c>
      <c r="B299" s="299" t="s">
        <v>919</v>
      </c>
      <c r="C299" s="177" t="s">
        <v>905</v>
      </c>
      <c r="D299" s="300">
        <v>15000</v>
      </c>
      <c r="E299" s="300" t="s">
        <v>718</v>
      </c>
      <c r="F299" s="300">
        <v>15000</v>
      </c>
      <c r="G299" s="298" t="s">
        <v>460</v>
      </c>
      <c r="H299" s="177"/>
      <c r="I299" s="177"/>
    </row>
    <row r="300" spans="1:9" s="22" customFormat="1" ht="24">
      <c r="A300" s="298">
        <v>14</v>
      </c>
      <c r="B300" s="299" t="s">
        <v>920</v>
      </c>
      <c r="C300" s="177" t="s">
        <v>905</v>
      </c>
      <c r="D300" s="300">
        <v>17500</v>
      </c>
      <c r="E300" s="300" t="s">
        <v>921</v>
      </c>
      <c r="F300" s="300">
        <v>175000</v>
      </c>
      <c r="G300" s="298" t="s">
        <v>504</v>
      </c>
      <c r="H300" s="177"/>
      <c r="I300" s="177"/>
    </row>
    <row r="301" spans="1:9" s="22" customFormat="1" ht="24">
      <c r="A301" s="298">
        <v>15</v>
      </c>
      <c r="B301" s="299" t="s">
        <v>922</v>
      </c>
      <c r="C301" s="177" t="s">
        <v>905</v>
      </c>
      <c r="D301" s="300">
        <v>22000</v>
      </c>
      <c r="E301" s="300" t="s">
        <v>718</v>
      </c>
      <c r="F301" s="300">
        <v>22000</v>
      </c>
      <c r="G301" s="298" t="s">
        <v>460</v>
      </c>
      <c r="H301" s="177"/>
      <c r="I301" s="177"/>
    </row>
    <row r="302" spans="1:9" s="22" customFormat="1" ht="24">
      <c r="A302" s="298">
        <v>16</v>
      </c>
      <c r="B302" s="299" t="s">
        <v>923</v>
      </c>
      <c r="C302" s="177" t="s">
        <v>905</v>
      </c>
      <c r="D302" s="300">
        <v>22000</v>
      </c>
      <c r="E302" s="300" t="s">
        <v>718</v>
      </c>
      <c r="F302" s="300">
        <v>22000</v>
      </c>
      <c r="G302" s="298" t="s">
        <v>489</v>
      </c>
      <c r="H302" s="177"/>
      <c r="I302" s="177"/>
    </row>
    <row r="303" spans="1:9" s="22" customFormat="1" ht="24">
      <c r="A303" s="298">
        <v>17</v>
      </c>
      <c r="B303" s="299" t="s">
        <v>957</v>
      </c>
      <c r="C303" s="177" t="s">
        <v>956</v>
      </c>
      <c r="D303" s="300">
        <v>21000</v>
      </c>
      <c r="E303" s="300" t="s">
        <v>718</v>
      </c>
      <c r="F303" s="300">
        <v>21000</v>
      </c>
      <c r="G303" s="298" t="s">
        <v>544</v>
      </c>
      <c r="H303" s="177"/>
      <c r="I303" s="177"/>
    </row>
    <row r="304" spans="1:9" s="22" customFormat="1" ht="24">
      <c r="A304" s="298">
        <v>18</v>
      </c>
      <c r="B304" s="299" t="s">
        <v>924</v>
      </c>
      <c r="C304" s="177" t="s">
        <v>925</v>
      </c>
      <c r="D304" s="300">
        <v>17500</v>
      </c>
      <c r="E304" s="300" t="s">
        <v>718</v>
      </c>
      <c r="F304" s="300">
        <v>17500</v>
      </c>
      <c r="G304" s="298" t="s">
        <v>489</v>
      </c>
      <c r="H304" s="177"/>
      <c r="I304" s="177"/>
    </row>
    <row r="305" spans="1:9" s="22" customFormat="1" ht="24">
      <c r="A305" s="298">
        <v>19</v>
      </c>
      <c r="B305" s="362" t="s">
        <v>926</v>
      </c>
      <c r="C305" s="362" t="s">
        <v>927</v>
      </c>
      <c r="D305" s="363">
        <v>9000</v>
      </c>
      <c r="E305" s="363" t="s">
        <v>718</v>
      </c>
      <c r="F305" s="365">
        <v>9000</v>
      </c>
      <c r="G305" s="366" t="s">
        <v>489</v>
      </c>
      <c r="H305" s="360"/>
      <c r="I305" s="362"/>
    </row>
    <row r="306" spans="1:9" s="22" customFormat="1" ht="24">
      <c r="A306" s="298">
        <v>20</v>
      </c>
      <c r="B306" s="362" t="s">
        <v>928</v>
      </c>
      <c r="C306" s="362" t="s">
        <v>927</v>
      </c>
      <c r="D306" s="363">
        <v>8990</v>
      </c>
      <c r="E306" s="363" t="s">
        <v>718</v>
      </c>
      <c r="F306" s="365">
        <v>8990</v>
      </c>
      <c r="G306" s="366" t="s">
        <v>504</v>
      </c>
      <c r="H306" s="360"/>
      <c r="I306" s="362"/>
    </row>
    <row r="307" spans="1:9" s="22" customFormat="1" ht="24">
      <c r="A307" s="298">
        <v>21</v>
      </c>
      <c r="B307" s="362" t="s">
        <v>929</v>
      </c>
      <c r="C307" s="362" t="s">
        <v>927</v>
      </c>
      <c r="D307" s="363">
        <v>3600</v>
      </c>
      <c r="E307" s="363" t="s">
        <v>718</v>
      </c>
      <c r="F307" s="365">
        <v>3600</v>
      </c>
      <c r="G307" s="366" t="s">
        <v>460</v>
      </c>
      <c r="H307" s="360"/>
      <c r="I307" s="362"/>
    </row>
    <row r="308" spans="1:9" s="22" customFormat="1" ht="24">
      <c r="A308" s="298">
        <v>22</v>
      </c>
      <c r="B308" s="362" t="s">
        <v>930</v>
      </c>
      <c r="C308" s="362" t="s">
        <v>927</v>
      </c>
      <c r="D308" s="363">
        <v>13000</v>
      </c>
      <c r="E308" s="364" t="s">
        <v>718</v>
      </c>
      <c r="F308" s="365">
        <v>13000</v>
      </c>
      <c r="G308" s="366" t="s">
        <v>460</v>
      </c>
      <c r="H308" s="360"/>
      <c r="I308" s="362"/>
    </row>
    <row r="309" spans="1:9" s="22" customFormat="1" ht="24">
      <c r="A309" s="298">
        <v>23</v>
      </c>
      <c r="B309" s="362" t="s">
        <v>931</v>
      </c>
      <c r="C309" s="362" t="s">
        <v>927</v>
      </c>
      <c r="D309" s="363">
        <v>13000</v>
      </c>
      <c r="E309" s="364" t="s">
        <v>718</v>
      </c>
      <c r="F309" s="365">
        <v>13000</v>
      </c>
      <c r="G309" s="366" t="s">
        <v>460</v>
      </c>
      <c r="H309" s="360"/>
      <c r="I309" s="362"/>
    </row>
    <row r="310" spans="1:9" s="22" customFormat="1" ht="24">
      <c r="A310" s="298">
        <v>24</v>
      </c>
      <c r="B310" s="362" t="s">
        <v>932</v>
      </c>
      <c r="C310" s="362" t="s">
        <v>927</v>
      </c>
      <c r="D310" s="363">
        <v>15000</v>
      </c>
      <c r="E310" s="364" t="s">
        <v>718</v>
      </c>
      <c r="F310" s="365">
        <v>15000</v>
      </c>
      <c r="G310" s="366" t="s">
        <v>489</v>
      </c>
      <c r="H310" s="360"/>
      <c r="I310" s="362"/>
    </row>
    <row r="311" spans="1:9" s="22" customFormat="1" ht="24">
      <c r="A311" s="298">
        <v>25</v>
      </c>
      <c r="B311" s="362" t="s">
        <v>933</v>
      </c>
      <c r="C311" s="362" t="s">
        <v>927</v>
      </c>
      <c r="D311" s="363">
        <v>22000</v>
      </c>
      <c r="E311" s="364" t="s">
        <v>718</v>
      </c>
      <c r="F311" s="365">
        <v>22000</v>
      </c>
      <c r="G311" s="366" t="s">
        <v>593</v>
      </c>
      <c r="H311" s="360"/>
      <c r="I311" s="362"/>
    </row>
    <row r="312" spans="1:9" ht="24">
      <c r="A312" s="254"/>
      <c r="B312" s="254"/>
      <c r="C312" s="254"/>
      <c r="D312" s="254"/>
      <c r="E312" s="254"/>
      <c r="F312" s="315">
        <f>SUM(F287:F311)</f>
        <v>761367</v>
      </c>
      <c r="G312" s="254"/>
      <c r="H312" s="254"/>
      <c r="I312" s="254"/>
    </row>
    <row r="313" spans="1:9" s="263" customFormat="1" ht="24.75" thickBot="1">
      <c r="A313" s="417" t="s">
        <v>75</v>
      </c>
      <c r="B313" s="417"/>
      <c r="C313" s="417"/>
      <c r="D313" s="417"/>
      <c r="E313" s="417"/>
      <c r="F313" s="320">
        <f>+F312+F285+F279+F261+F253+F239+F218+F233+F209+F195+F55+F48+F10</f>
        <v>41910075.5</v>
      </c>
      <c r="G313" s="254"/>
      <c r="H313" s="254"/>
      <c r="I313" s="254"/>
    </row>
    <row r="314" ht="24.75" thickTop="1"/>
    <row r="315" ht="24">
      <c r="F315" s="83">
        <v>41910075.5</v>
      </c>
    </row>
    <row r="317" ht="24">
      <c r="F317" s="259">
        <f>+F313-F315</f>
        <v>0</v>
      </c>
    </row>
    <row r="318" ht="24">
      <c r="F318" s="259"/>
    </row>
  </sheetData>
  <sheetProtection/>
  <mergeCells count="11">
    <mergeCell ref="A313:E313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I3:I4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8.421875" style="1" customWidth="1"/>
    <col min="2" max="2" width="32.57421875" style="1" customWidth="1"/>
    <col min="3" max="3" width="13.57421875" style="1" bestFit="1" customWidth="1"/>
    <col min="4" max="5" width="13.57421875" style="1" customWidth="1"/>
    <col min="6" max="16384" width="9.00390625" style="1" customWidth="1"/>
  </cols>
  <sheetData>
    <row r="1" spans="1:5" ht="24">
      <c r="A1" s="400" t="s">
        <v>30</v>
      </c>
      <c r="B1" s="400"/>
      <c r="C1" s="400"/>
      <c r="D1" s="400"/>
      <c r="E1" s="400"/>
    </row>
    <row r="2" spans="1:5" ht="24">
      <c r="A2" s="400" t="s">
        <v>31</v>
      </c>
      <c r="B2" s="400"/>
      <c r="C2" s="400"/>
      <c r="D2" s="400"/>
      <c r="E2" s="400"/>
    </row>
    <row r="3" spans="1:5" ht="24">
      <c r="A3" s="400" t="s">
        <v>41</v>
      </c>
      <c r="B3" s="400"/>
      <c r="C3" s="400"/>
      <c r="D3" s="400"/>
      <c r="E3" s="400"/>
    </row>
    <row r="4" ht="24">
      <c r="D4" s="3"/>
    </row>
    <row r="5" spans="1:5" ht="24">
      <c r="A5" s="4" t="s">
        <v>58</v>
      </c>
      <c r="D5" s="7" t="s">
        <v>13</v>
      </c>
      <c r="E5" s="6" t="s">
        <v>82</v>
      </c>
    </row>
    <row r="6" spans="1:5" ht="24">
      <c r="A6" s="42" t="s">
        <v>59</v>
      </c>
      <c r="B6" s="1" t="s">
        <v>60</v>
      </c>
      <c r="D6" s="3">
        <v>1744665.72</v>
      </c>
      <c r="E6" s="3">
        <v>1744665.72</v>
      </c>
    </row>
    <row r="7" spans="2:5" ht="24">
      <c r="B7" s="1" t="s">
        <v>61</v>
      </c>
      <c r="D7" s="3">
        <v>29685.47</v>
      </c>
      <c r="E7" s="3">
        <v>29573.66</v>
      </c>
    </row>
    <row r="8" spans="2:5" ht="24">
      <c r="B8" s="1" t="s">
        <v>62</v>
      </c>
      <c r="D8" s="3">
        <v>9887269.36</v>
      </c>
      <c r="E8" s="3">
        <v>0</v>
      </c>
    </row>
    <row r="9" spans="2:5" ht="24">
      <c r="B9" s="1" t="s">
        <v>63</v>
      </c>
      <c r="D9" s="3">
        <v>600000</v>
      </c>
      <c r="E9" s="3">
        <v>600000</v>
      </c>
    </row>
    <row r="10" spans="2:5" ht="24">
      <c r="B10" s="1" t="s">
        <v>64</v>
      </c>
      <c r="D10" s="3">
        <v>27614924.13</v>
      </c>
      <c r="E10" s="3">
        <f>28219527.6+3324775.72</f>
        <v>31544303.32</v>
      </c>
    </row>
    <row r="11" spans="2:5" ht="24">
      <c r="B11" s="1" t="s">
        <v>65</v>
      </c>
      <c r="D11" s="3">
        <v>34.45</v>
      </c>
      <c r="E11" s="9">
        <v>406.08</v>
      </c>
    </row>
    <row r="12" spans="2:5" ht="24.75" thickBot="1">
      <c r="B12" s="4" t="s">
        <v>66</v>
      </c>
      <c r="C12" s="4"/>
      <c r="D12" s="51">
        <f>SUM(D6:D11)</f>
        <v>39876579.13</v>
      </c>
      <c r="E12" s="43">
        <f>SUM(E6:E11)</f>
        <v>33918948.78</v>
      </c>
    </row>
    <row r="13" spans="2:5" ht="24.75" thickTop="1">
      <c r="B13" s="4"/>
      <c r="C13" s="4"/>
      <c r="D13" s="52"/>
      <c r="E13" s="53"/>
    </row>
    <row r="14" spans="2:5" ht="24">
      <c r="B14" s="4"/>
      <c r="C14" s="4"/>
      <c r="D14" s="52"/>
      <c r="E14" s="53"/>
    </row>
    <row r="15" spans="1:4" ht="24">
      <c r="A15" s="4"/>
      <c r="B15" s="4"/>
      <c r="C15" s="4"/>
      <c r="D15" s="4"/>
    </row>
    <row r="16" spans="1:4" ht="24">
      <c r="A16" s="4" t="s">
        <v>85</v>
      </c>
      <c r="B16" s="4"/>
      <c r="C16" s="4"/>
      <c r="D16" s="4"/>
    </row>
    <row r="17" spans="2:5" ht="24">
      <c r="B17" s="4" t="s">
        <v>82</v>
      </c>
      <c r="E17" s="3"/>
    </row>
    <row r="18" spans="2:5" ht="24">
      <c r="B18" s="44" t="s">
        <v>67</v>
      </c>
      <c r="C18" s="44" t="s">
        <v>68</v>
      </c>
      <c r="D18" s="44" t="s">
        <v>69</v>
      </c>
      <c r="E18" s="45" t="s">
        <v>70</v>
      </c>
    </row>
    <row r="19" spans="2:5" ht="24">
      <c r="B19" s="46" t="s">
        <v>71</v>
      </c>
      <c r="C19" s="46" t="s">
        <v>72</v>
      </c>
      <c r="D19" s="46" t="s">
        <v>73</v>
      </c>
      <c r="E19" s="47">
        <v>1808</v>
      </c>
    </row>
    <row r="20" spans="2:5" ht="24">
      <c r="B20" s="46" t="s">
        <v>74</v>
      </c>
      <c r="C20" s="46" t="s">
        <v>72</v>
      </c>
      <c r="D20" s="46" t="s">
        <v>73</v>
      </c>
      <c r="E20" s="47">
        <v>1808</v>
      </c>
    </row>
    <row r="21" spans="2:5" ht="24">
      <c r="B21" s="44" t="s">
        <v>75</v>
      </c>
      <c r="C21" s="44"/>
      <c r="D21" s="44"/>
      <c r="E21" s="48">
        <f>SUM(E19:E20)</f>
        <v>3616</v>
      </c>
    </row>
    <row r="22" spans="2:5" ht="24">
      <c r="B22" s="54"/>
      <c r="C22" s="54"/>
      <c r="D22" s="54"/>
      <c r="E22" s="52"/>
    </row>
    <row r="23" spans="2:5" ht="24">
      <c r="B23" s="4" t="s">
        <v>83</v>
      </c>
      <c r="C23" s="4" t="s">
        <v>84</v>
      </c>
      <c r="E23" s="3"/>
    </row>
    <row r="24" ht="24">
      <c r="D24" s="3"/>
    </row>
    <row r="34" spans="1:5" ht="24">
      <c r="A34" s="400" t="s">
        <v>30</v>
      </c>
      <c r="B34" s="400"/>
      <c r="C34" s="400"/>
      <c r="D34" s="400"/>
      <c r="E34" s="400"/>
    </row>
    <row r="35" spans="1:5" ht="24">
      <c r="A35" s="400" t="s">
        <v>31</v>
      </c>
      <c r="B35" s="400"/>
      <c r="C35" s="400"/>
      <c r="D35" s="400"/>
      <c r="E35" s="400"/>
    </row>
    <row r="36" spans="1:5" ht="24">
      <c r="A36" s="400" t="s">
        <v>41</v>
      </c>
      <c r="B36" s="400"/>
      <c r="C36" s="400"/>
      <c r="D36" s="400"/>
      <c r="E36" s="400"/>
    </row>
    <row r="39" spans="1:4" ht="24">
      <c r="A39" s="4" t="s">
        <v>86</v>
      </c>
      <c r="B39" s="4"/>
      <c r="D39" s="3"/>
    </row>
    <row r="40" spans="2:4" ht="24">
      <c r="B40" s="4" t="s">
        <v>82</v>
      </c>
      <c r="D40" s="3"/>
    </row>
    <row r="41" spans="2:4" ht="24">
      <c r="B41" s="1" t="s">
        <v>76</v>
      </c>
      <c r="D41" s="49">
        <f>+'[5]ใบผ่านรายการบัญชีทั่วไป'!H1030</f>
        <v>39700</v>
      </c>
    </row>
    <row r="42" spans="2:4" ht="24">
      <c r="B42" s="1" t="s">
        <v>77</v>
      </c>
      <c r="D42" s="3">
        <v>265000</v>
      </c>
    </row>
    <row r="43" spans="2:4" ht="24">
      <c r="B43" s="1" t="s">
        <v>78</v>
      </c>
      <c r="D43" s="3">
        <v>194500</v>
      </c>
    </row>
    <row r="44" spans="2:4" ht="24">
      <c r="B44" s="1" t="s">
        <v>79</v>
      </c>
      <c r="D44" s="3">
        <v>192500</v>
      </c>
    </row>
    <row r="45" spans="2:4" ht="24">
      <c r="B45" s="1" t="s">
        <v>80</v>
      </c>
      <c r="D45" s="3">
        <v>199500</v>
      </c>
    </row>
    <row r="46" spans="2:4" ht="24">
      <c r="B46" s="1" t="s">
        <v>81</v>
      </c>
      <c r="D46" s="3">
        <v>182690</v>
      </c>
    </row>
    <row r="47" spans="2:4" ht="24.75" thickBot="1">
      <c r="B47" s="4" t="s">
        <v>57</v>
      </c>
      <c r="D47" s="43">
        <f>SUM(D41:D46)</f>
        <v>1073890</v>
      </c>
    </row>
    <row r="48" spans="2:4" ht="24.75" thickTop="1">
      <c r="B48" s="4"/>
      <c r="D48" s="52"/>
    </row>
    <row r="49" spans="2:3" ht="24">
      <c r="B49" s="4" t="s">
        <v>83</v>
      </c>
      <c r="C49" s="4" t="s">
        <v>84</v>
      </c>
    </row>
  </sheetData>
  <sheetProtection/>
  <mergeCells count="6">
    <mergeCell ref="A34:E34"/>
    <mergeCell ref="A35:E35"/>
    <mergeCell ref="A36:E36"/>
    <mergeCell ref="A1:E1"/>
    <mergeCell ref="A2:E2"/>
    <mergeCell ref="A3:E3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.140625" style="3" customWidth="1"/>
    <col min="2" max="2" width="32.421875" style="1" customWidth="1"/>
    <col min="3" max="3" width="14.7109375" style="2" customWidth="1"/>
    <col min="4" max="4" width="11.28125" style="55" customWidth="1"/>
    <col min="5" max="5" width="12.421875" style="3" customWidth="1"/>
    <col min="6" max="6" width="11.140625" style="1" bestFit="1" customWidth="1"/>
    <col min="7" max="7" width="11.28125" style="0" customWidth="1"/>
    <col min="8" max="8" width="11.140625" style="0" bestFit="1" customWidth="1"/>
    <col min="14" max="14" width="10.421875" style="66" bestFit="1" customWidth="1"/>
    <col min="16" max="16" width="10.140625" style="0" bestFit="1" customWidth="1"/>
    <col min="17" max="17" width="11.140625" style="0" bestFit="1" customWidth="1"/>
  </cols>
  <sheetData>
    <row r="1" spans="1:8" ht="24">
      <c r="A1" s="6"/>
      <c r="B1" s="400" t="s">
        <v>30</v>
      </c>
      <c r="C1" s="400"/>
      <c r="D1" s="400"/>
      <c r="E1" s="400"/>
      <c r="F1" s="400"/>
      <c r="G1" s="400"/>
      <c r="H1" s="400"/>
    </row>
    <row r="2" spans="1:8" ht="24">
      <c r="A2" s="6"/>
      <c r="B2" s="400" t="s">
        <v>31</v>
      </c>
      <c r="C2" s="400"/>
      <c r="D2" s="400"/>
      <c r="E2" s="400"/>
      <c r="F2" s="400"/>
      <c r="G2" s="400"/>
      <c r="H2" s="400"/>
    </row>
    <row r="3" spans="1:8" ht="24">
      <c r="A3" s="6"/>
      <c r="B3" s="400" t="s">
        <v>41</v>
      </c>
      <c r="C3" s="400"/>
      <c r="D3" s="400"/>
      <c r="E3" s="400"/>
      <c r="F3" s="400"/>
      <c r="G3" s="400"/>
      <c r="H3" s="400"/>
    </row>
    <row r="4" ht="9" customHeight="1"/>
    <row r="5" ht="24">
      <c r="B5" s="4" t="s">
        <v>87</v>
      </c>
    </row>
    <row r="6" spans="2:8" ht="24">
      <c r="B6" s="427" t="s">
        <v>88</v>
      </c>
      <c r="C6" s="416" t="s">
        <v>13</v>
      </c>
      <c r="D6" s="429"/>
      <c r="E6" s="429"/>
      <c r="F6" s="416" t="s">
        <v>82</v>
      </c>
      <c r="G6" s="429"/>
      <c r="H6" s="429"/>
    </row>
    <row r="7" spans="2:8" ht="24">
      <c r="B7" s="428"/>
      <c r="C7" s="63" t="s">
        <v>89</v>
      </c>
      <c r="D7" s="56" t="s">
        <v>90</v>
      </c>
      <c r="E7" s="45" t="s">
        <v>47</v>
      </c>
      <c r="F7" s="63" t="s">
        <v>89</v>
      </c>
      <c r="G7" s="56" t="s">
        <v>90</v>
      </c>
      <c r="H7" s="45" t="s">
        <v>47</v>
      </c>
    </row>
    <row r="8" spans="2:8" ht="24">
      <c r="B8" s="61" t="s">
        <v>91</v>
      </c>
      <c r="C8" s="57">
        <v>2551</v>
      </c>
      <c r="D8" s="58">
        <v>3</v>
      </c>
      <c r="E8" s="47">
        <v>3225</v>
      </c>
      <c r="F8" s="65">
        <v>2551</v>
      </c>
      <c r="G8" s="58">
        <v>8</v>
      </c>
      <c r="H8" s="47">
        <v>3705</v>
      </c>
    </row>
    <row r="9" spans="2:8" ht="24">
      <c r="B9" s="61"/>
      <c r="C9" s="57">
        <v>2552</v>
      </c>
      <c r="D9" s="58">
        <v>0</v>
      </c>
      <c r="E9" s="47">
        <v>0</v>
      </c>
      <c r="F9" s="65">
        <v>2552</v>
      </c>
      <c r="G9" s="58">
        <v>7</v>
      </c>
      <c r="H9" s="47">
        <v>720</v>
      </c>
    </row>
    <row r="10" spans="2:8" ht="24">
      <c r="B10" s="61"/>
      <c r="C10" s="57">
        <v>2553</v>
      </c>
      <c r="D10" s="58">
        <v>0</v>
      </c>
      <c r="E10" s="47">
        <v>0</v>
      </c>
      <c r="F10" s="65">
        <v>2553</v>
      </c>
      <c r="G10" s="58">
        <v>6</v>
      </c>
      <c r="H10" s="47">
        <v>630</v>
      </c>
    </row>
    <row r="11" spans="2:8" ht="24">
      <c r="B11" s="61"/>
      <c r="C11" s="57">
        <v>2554</v>
      </c>
      <c r="D11" s="58">
        <v>5</v>
      </c>
      <c r="E11" s="47">
        <v>555</v>
      </c>
      <c r="F11" s="65">
        <v>2554</v>
      </c>
      <c r="G11" s="58">
        <v>17</v>
      </c>
      <c r="H11" s="47">
        <v>2235</v>
      </c>
    </row>
    <row r="12" spans="1:8" ht="24">
      <c r="A12" s="49"/>
      <c r="B12" s="61"/>
      <c r="C12" s="57">
        <v>2555</v>
      </c>
      <c r="D12" s="58">
        <v>4</v>
      </c>
      <c r="E12" s="47">
        <v>1741.5</v>
      </c>
      <c r="F12" s="65">
        <v>2555</v>
      </c>
      <c r="G12" s="58">
        <v>6</v>
      </c>
      <c r="H12" s="47">
        <v>1917</v>
      </c>
    </row>
    <row r="13" spans="2:8" ht="24">
      <c r="B13" s="61"/>
      <c r="C13" s="57">
        <v>2556</v>
      </c>
      <c r="D13" s="58">
        <v>0</v>
      </c>
      <c r="E13" s="47">
        <v>0</v>
      </c>
      <c r="F13" s="65">
        <v>2556</v>
      </c>
      <c r="G13" s="58">
        <v>2</v>
      </c>
      <c r="H13" s="47">
        <v>205.5</v>
      </c>
    </row>
    <row r="14" spans="1:8" ht="24">
      <c r="A14" s="52"/>
      <c r="B14" s="64"/>
      <c r="C14" s="57">
        <v>2557</v>
      </c>
      <c r="D14" s="58">
        <v>6</v>
      </c>
      <c r="E14" s="47">
        <v>4117.5</v>
      </c>
      <c r="F14" s="65">
        <v>2557</v>
      </c>
      <c r="G14" s="58">
        <v>14</v>
      </c>
      <c r="H14" s="47">
        <v>6264.5</v>
      </c>
    </row>
    <row r="15" spans="1:8" ht="24">
      <c r="A15" s="52"/>
      <c r="B15" s="64"/>
      <c r="C15" s="57">
        <v>2558</v>
      </c>
      <c r="D15" s="58">
        <v>9</v>
      </c>
      <c r="E15" s="47">
        <v>5044.5</v>
      </c>
      <c r="F15" s="65">
        <v>2558</v>
      </c>
      <c r="G15" s="58">
        <v>23</v>
      </c>
      <c r="H15" s="47">
        <v>8974.5</v>
      </c>
    </row>
    <row r="16" spans="2:8" ht="24">
      <c r="B16" s="61"/>
      <c r="C16" s="57">
        <v>2559</v>
      </c>
      <c r="D16" s="58">
        <v>9</v>
      </c>
      <c r="E16" s="47">
        <v>5044.5</v>
      </c>
      <c r="F16" s="65">
        <v>2559</v>
      </c>
      <c r="G16" s="58">
        <v>24</v>
      </c>
      <c r="H16" s="47">
        <v>10849.5</v>
      </c>
    </row>
    <row r="17" spans="2:8" ht="24">
      <c r="B17" s="61"/>
      <c r="C17" s="57">
        <v>2560</v>
      </c>
      <c r="D17" s="58">
        <v>9</v>
      </c>
      <c r="E17" s="47">
        <v>7294.5</v>
      </c>
      <c r="F17" s="65">
        <v>2560</v>
      </c>
      <c r="G17" s="58">
        <v>23</v>
      </c>
      <c r="H17" s="47">
        <v>13339.5</v>
      </c>
    </row>
    <row r="18" spans="2:8" ht="24">
      <c r="B18" s="61"/>
      <c r="C18" s="57">
        <v>2561</v>
      </c>
      <c r="D18" s="58">
        <v>9</v>
      </c>
      <c r="E18" s="47">
        <v>7294.5</v>
      </c>
      <c r="F18" s="65"/>
      <c r="G18" s="58"/>
      <c r="H18" s="47"/>
    </row>
    <row r="19" spans="2:8" ht="24">
      <c r="B19" s="62" t="s">
        <v>57</v>
      </c>
      <c r="C19" s="57"/>
      <c r="D19" s="56">
        <f>SUM(D8:D18)</f>
        <v>54</v>
      </c>
      <c r="E19" s="47">
        <f>SUM(E8:E18)</f>
        <v>34317</v>
      </c>
      <c r="F19" s="63"/>
      <c r="G19" s="56">
        <f>SUM(G8:G17)</f>
        <v>130</v>
      </c>
      <c r="H19" s="48">
        <f>SUM(H8:H17)</f>
        <v>48840.5</v>
      </c>
    </row>
    <row r="20" spans="2:17" ht="24">
      <c r="B20" s="61" t="s">
        <v>92</v>
      </c>
      <c r="C20" s="57">
        <v>2551</v>
      </c>
      <c r="D20" s="58">
        <v>11</v>
      </c>
      <c r="E20" s="47">
        <v>892.1</v>
      </c>
      <c r="F20" s="65">
        <v>2551</v>
      </c>
      <c r="G20" s="58">
        <v>23</v>
      </c>
      <c r="H20" s="47">
        <f aca="true" t="shared" si="0" ref="H20:H29">+P20</f>
        <v>1331.8999999999999</v>
      </c>
      <c r="M20">
        <f>+N20*95/100</f>
        <v>892.05</v>
      </c>
      <c r="N20" s="66">
        <v>939</v>
      </c>
      <c r="P20" s="47">
        <f>+Q20*0.95</f>
        <v>1331.8999999999999</v>
      </c>
      <c r="Q20" s="47">
        <v>1402</v>
      </c>
    </row>
    <row r="21" spans="2:17" ht="24">
      <c r="B21" s="61"/>
      <c r="C21" s="57">
        <v>2552</v>
      </c>
      <c r="D21" s="58">
        <v>21</v>
      </c>
      <c r="E21" s="47">
        <f aca="true" t="shared" si="1" ref="E21:E29">+M21</f>
        <v>1723.3</v>
      </c>
      <c r="F21" s="65">
        <v>2552</v>
      </c>
      <c r="G21" s="58">
        <v>64</v>
      </c>
      <c r="H21" s="47">
        <f t="shared" si="0"/>
        <v>3060.8999999999996</v>
      </c>
      <c r="M21">
        <f aca="true" t="shared" si="2" ref="M21:M31">+N21*95/100</f>
        <v>1723.3</v>
      </c>
      <c r="N21" s="66">
        <v>1814</v>
      </c>
      <c r="P21" s="47">
        <f aca="true" t="shared" si="3" ref="P21:P29">+Q21*0.95</f>
        <v>3060.8999999999996</v>
      </c>
      <c r="Q21" s="47">
        <v>3222</v>
      </c>
    </row>
    <row r="22" spans="1:17" ht="24">
      <c r="A22" s="49"/>
      <c r="B22" s="61"/>
      <c r="C22" s="57">
        <v>2553</v>
      </c>
      <c r="D22" s="58">
        <v>44</v>
      </c>
      <c r="E22" s="47">
        <f t="shared" si="1"/>
        <v>3875.05</v>
      </c>
      <c r="F22" s="65">
        <v>2553</v>
      </c>
      <c r="G22" s="58">
        <v>162</v>
      </c>
      <c r="H22" s="47">
        <f t="shared" si="0"/>
        <v>8773.25</v>
      </c>
      <c r="M22">
        <f t="shared" si="2"/>
        <v>3875.05</v>
      </c>
      <c r="N22" s="66">
        <v>4079</v>
      </c>
      <c r="P22" s="47">
        <f t="shared" si="3"/>
        <v>8773.25</v>
      </c>
      <c r="Q22" s="47">
        <v>9235</v>
      </c>
    </row>
    <row r="23" spans="2:17" ht="24">
      <c r="B23" s="61"/>
      <c r="C23" s="57">
        <v>2554</v>
      </c>
      <c r="D23" s="58">
        <v>19</v>
      </c>
      <c r="E23" s="47">
        <f t="shared" si="1"/>
        <v>1131.45</v>
      </c>
      <c r="F23" s="65">
        <v>2554</v>
      </c>
      <c r="G23" s="58">
        <v>23</v>
      </c>
      <c r="H23" s="47">
        <f t="shared" si="0"/>
        <v>1206.5</v>
      </c>
      <c r="M23">
        <f t="shared" si="2"/>
        <v>1131.45</v>
      </c>
      <c r="N23" s="66">
        <v>1191</v>
      </c>
      <c r="P23" s="47">
        <f t="shared" si="3"/>
        <v>1206.5</v>
      </c>
      <c r="Q23" s="47">
        <v>1270</v>
      </c>
    </row>
    <row r="24" spans="1:17" ht="24">
      <c r="A24" s="49"/>
      <c r="B24" s="61"/>
      <c r="C24" s="57">
        <v>2555</v>
      </c>
      <c r="D24" s="58">
        <v>41</v>
      </c>
      <c r="E24" s="47">
        <f t="shared" si="1"/>
        <v>2428.2</v>
      </c>
      <c r="F24" s="65">
        <v>2555</v>
      </c>
      <c r="G24" s="58">
        <v>63</v>
      </c>
      <c r="H24" s="47">
        <f t="shared" si="0"/>
        <v>3437.1</v>
      </c>
      <c r="M24">
        <f t="shared" si="2"/>
        <v>2428.2</v>
      </c>
      <c r="N24" s="66">
        <v>2556</v>
      </c>
      <c r="P24" s="47">
        <f t="shared" si="3"/>
        <v>3437.1</v>
      </c>
      <c r="Q24" s="47">
        <v>3618</v>
      </c>
    </row>
    <row r="25" spans="2:17" ht="24">
      <c r="B25" s="61"/>
      <c r="C25" s="57">
        <v>2556</v>
      </c>
      <c r="D25" s="58">
        <v>69</v>
      </c>
      <c r="E25" s="47">
        <f t="shared" si="1"/>
        <v>3464.65</v>
      </c>
      <c r="F25" s="65">
        <v>2556</v>
      </c>
      <c r="G25" s="58">
        <v>114</v>
      </c>
      <c r="H25" s="47">
        <f t="shared" si="0"/>
        <v>5830.15</v>
      </c>
      <c r="M25">
        <f t="shared" si="2"/>
        <v>3464.65</v>
      </c>
      <c r="N25" s="66">
        <v>3647</v>
      </c>
      <c r="P25" s="47">
        <f t="shared" si="3"/>
        <v>5830.15</v>
      </c>
      <c r="Q25" s="47">
        <v>6137</v>
      </c>
    </row>
    <row r="26" spans="2:17" ht="24">
      <c r="B26" s="61"/>
      <c r="C26" s="57">
        <v>2557</v>
      </c>
      <c r="D26" s="58">
        <v>142</v>
      </c>
      <c r="E26" s="47">
        <f t="shared" si="1"/>
        <v>8646.9</v>
      </c>
      <c r="F26" s="65">
        <v>2557</v>
      </c>
      <c r="G26" s="58">
        <v>218</v>
      </c>
      <c r="H26" s="47">
        <f t="shared" si="0"/>
        <v>12773.699999999999</v>
      </c>
      <c r="M26">
        <f t="shared" si="2"/>
        <v>8646.9</v>
      </c>
      <c r="N26" s="66">
        <v>9102</v>
      </c>
      <c r="P26" s="47">
        <f t="shared" si="3"/>
        <v>12773.699999999999</v>
      </c>
      <c r="Q26" s="47">
        <v>13446</v>
      </c>
    </row>
    <row r="27" spans="2:17" ht="24">
      <c r="B27" s="61"/>
      <c r="C27" s="57">
        <v>2558</v>
      </c>
      <c r="D27" s="58">
        <v>193</v>
      </c>
      <c r="E27" s="47">
        <f t="shared" si="1"/>
        <v>11409.5</v>
      </c>
      <c r="F27" s="65">
        <v>2558</v>
      </c>
      <c r="G27" s="58">
        <v>294</v>
      </c>
      <c r="H27" s="47">
        <f t="shared" si="0"/>
        <v>16487.25</v>
      </c>
      <c r="M27">
        <f t="shared" si="2"/>
        <v>11409.5</v>
      </c>
      <c r="N27" s="66">
        <v>12010</v>
      </c>
      <c r="P27" s="47">
        <f t="shared" si="3"/>
        <v>16487.25</v>
      </c>
      <c r="Q27" s="47">
        <v>17355</v>
      </c>
    </row>
    <row r="28" spans="2:17" ht="24">
      <c r="B28" s="61"/>
      <c r="C28" s="57">
        <v>2559</v>
      </c>
      <c r="D28" s="58">
        <v>226</v>
      </c>
      <c r="E28" s="47">
        <f t="shared" si="1"/>
        <v>15120.2</v>
      </c>
      <c r="F28" s="65">
        <v>2559</v>
      </c>
      <c r="G28" s="58">
        <v>417</v>
      </c>
      <c r="H28" s="47">
        <f t="shared" si="0"/>
        <v>23154.35</v>
      </c>
      <c r="M28">
        <f t="shared" si="2"/>
        <v>15120.2</v>
      </c>
      <c r="N28" s="66">
        <v>15916</v>
      </c>
      <c r="P28" s="47">
        <f t="shared" si="3"/>
        <v>23154.35</v>
      </c>
      <c r="Q28" s="47">
        <v>24373</v>
      </c>
    </row>
    <row r="29" spans="2:17" ht="24">
      <c r="B29" s="61"/>
      <c r="C29" s="57">
        <v>2560</v>
      </c>
      <c r="D29" s="58">
        <v>205</v>
      </c>
      <c r="E29" s="47">
        <f t="shared" si="1"/>
        <v>11105.5</v>
      </c>
      <c r="F29" s="65">
        <v>2560</v>
      </c>
      <c r="G29" s="58">
        <v>407</v>
      </c>
      <c r="H29" s="47">
        <f t="shared" si="0"/>
        <v>23626.5</v>
      </c>
      <c r="M29">
        <f t="shared" si="2"/>
        <v>11105.5</v>
      </c>
      <c r="N29" s="66">
        <v>11690</v>
      </c>
      <c r="P29" s="47">
        <f t="shared" si="3"/>
        <v>23626.5</v>
      </c>
      <c r="Q29" s="47">
        <v>24870</v>
      </c>
    </row>
    <row r="30" spans="2:17" ht="24">
      <c r="B30" s="61"/>
      <c r="C30" s="57">
        <v>2561</v>
      </c>
      <c r="D30" s="58">
        <v>205</v>
      </c>
      <c r="E30" s="47">
        <v>11105.5</v>
      </c>
      <c r="F30" s="65"/>
      <c r="G30" s="58"/>
      <c r="H30" s="47"/>
      <c r="P30" s="47"/>
      <c r="Q30" s="47"/>
    </row>
    <row r="31" spans="2:17" ht="24">
      <c r="B31" s="62" t="s">
        <v>57</v>
      </c>
      <c r="C31" s="57"/>
      <c r="D31" s="56">
        <f>SUM(D20:D30)</f>
        <v>1176</v>
      </c>
      <c r="E31" s="48">
        <f>SUM(E20:E30)</f>
        <v>70902.35</v>
      </c>
      <c r="F31" s="63"/>
      <c r="G31" s="56">
        <f>SUM(G20:G29)</f>
        <v>1785</v>
      </c>
      <c r="H31" s="47">
        <f>SUM(H20:H29)</f>
        <v>99681.59999999999</v>
      </c>
      <c r="M31">
        <f t="shared" si="2"/>
        <v>11105.5</v>
      </c>
      <c r="N31" s="66">
        <v>11690</v>
      </c>
      <c r="P31" s="48">
        <f>SUM(P20:P29)</f>
        <v>99681.59999999999</v>
      </c>
      <c r="Q31" s="48">
        <f>SUM(Q20:Q29)</f>
        <v>104928</v>
      </c>
    </row>
    <row r="32" spans="2:8" ht="24">
      <c r="B32" s="61" t="s">
        <v>93</v>
      </c>
      <c r="C32" s="57">
        <f>+F32</f>
        <v>2558</v>
      </c>
      <c r="D32" s="58">
        <v>2</v>
      </c>
      <c r="E32" s="47">
        <v>1940</v>
      </c>
      <c r="F32" s="65">
        <v>2558</v>
      </c>
      <c r="G32" s="58">
        <v>2</v>
      </c>
      <c r="H32" s="47">
        <v>1940</v>
      </c>
    </row>
    <row r="33" spans="2:8" ht="24">
      <c r="B33" s="61"/>
      <c r="C33" s="57">
        <f>+F33</f>
        <v>2559</v>
      </c>
      <c r="D33" s="58">
        <v>1</v>
      </c>
      <c r="E33" s="47">
        <v>540</v>
      </c>
      <c r="F33" s="65">
        <v>2559</v>
      </c>
      <c r="G33" s="58">
        <v>1</v>
      </c>
      <c r="H33" s="47">
        <v>540</v>
      </c>
    </row>
    <row r="34" spans="2:8" ht="24">
      <c r="B34" s="62" t="s">
        <v>57</v>
      </c>
      <c r="C34" s="57"/>
      <c r="D34" s="56">
        <f>SUM(D32:D33)</f>
        <v>3</v>
      </c>
      <c r="E34" s="56">
        <f>SUM(E32:E33)</f>
        <v>2480</v>
      </c>
      <c r="F34" s="63"/>
      <c r="G34" s="56">
        <f>SUM(G32:G33)</f>
        <v>3</v>
      </c>
      <c r="H34" s="56">
        <f>SUM(H32:H33)</f>
        <v>2480</v>
      </c>
    </row>
    <row r="35" spans="2:8" ht="24">
      <c r="B35" s="62" t="s">
        <v>75</v>
      </c>
      <c r="C35" s="57"/>
      <c r="D35" s="56">
        <f>+D19+D31+D34</f>
        <v>1233</v>
      </c>
      <c r="E35" s="45">
        <f>+E19+E31+E34</f>
        <v>107699.35</v>
      </c>
      <c r="F35" s="63"/>
      <c r="G35" s="56">
        <f>+G19+G31+G34</f>
        <v>1918</v>
      </c>
      <c r="H35" s="45">
        <f>+H19+P31+H34</f>
        <v>151002.09999999998</v>
      </c>
    </row>
  </sheetData>
  <sheetProtection/>
  <mergeCells count="6">
    <mergeCell ref="B1:H1"/>
    <mergeCell ref="B2:H2"/>
    <mergeCell ref="B3:H3"/>
    <mergeCell ref="B6:B7"/>
    <mergeCell ref="F6:H6"/>
    <mergeCell ref="C6:E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Windows User</cp:lastModifiedBy>
  <cp:lastPrinted>2020-06-30T07:12:47Z</cp:lastPrinted>
  <dcterms:created xsi:type="dcterms:W3CDTF">2018-10-10T06:25:13Z</dcterms:created>
  <dcterms:modified xsi:type="dcterms:W3CDTF">2020-08-24T08:56:44Z</dcterms:modified>
  <cp:category/>
  <cp:version/>
  <cp:contentType/>
  <cp:contentStatus/>
</cp:coreProperties>
</file>